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50437C2C-794D-4CF5-BD7B-B3A06E335506}" xr6:coauthVersionLast="47" xr6:coauthVersionMax="47" xr10:uidLastSave="{00000000-0000-0000-0000-000000000000}"/>
  <workbookProtection workbookAlgorithmName="SHA-512" workbookHashValue="146cCFrbJbJRGBWZyr9tmovXsGUkg/hWIjzQpLQAMiXa8XWt+cUQx2uQflvqIwzKcv/GUOhf5o/Ogk2IS8DHFA==" workbookSaltValue="ONytNsQLCOoCda5RaxMXMg==" workbookSpinCount="100000" lockStructure="1"/>
  <bookViews>
    <workbookView xWindow="-120" yWindow="-120" windowWidth="20730" windowHeight="11160" xr2:uid="{00000000-000D-0000-FFFF-FFFF00000000}"/>
  </bookViews>
  <sheets>
    <sheet name="Format Information" sheetId="3" r:id="rId1"/>
    <sheet name="Result" sheetId="34" r:id="rId2"/>
    <sheet name="Introduction of Presentator" sheetId="4" r:id="rId3"/>
  </sheets>
  <definedNames>
    <definedName name="_xlnm.Print_Area" localSheetId="0">'Format Information'!$A$2:$L$42</definedName>
    <definedName name="_xlnm.Print_Area" localSheetId="2">'Introduction of Presentator'!$A$1:$J$16</definedName>
    <definedName name="_xlnm.Print_Area" localSheetId="1">Result!$A$2:$BP$72</definedName>
    <definedName name="_xlnm.Print_Titles" localSheetId="1">Result!$9:$9</definedName>
  </definedNames>
  <calcPr calcId="181029"/>
</workbook>
</file>

<file path=xl/calcChain.xml><?xml version="1.0" encoding="utf-8"?>
<calcChain xmlns="http://schemas.openxmlformats.org/spreadsheetml/2006/main">
  <c r="D38" i="3" l="1"/>
  <c r="F38" i="3"/>
  <c r="H38" i="3"/>
  <c r="J38" i="3"/>
  <c r="CT37" i="34" l="1"/>
  <c r="AV7" i="34" l="1"/>
  <c r="AP7" i="34"/>
  <c r="AI7" i="34"/>
  <c r="K7" i="34"/>
  <c r="D35" i="3" l="1"/>
  <c r="CX2" i="34"/>
  <c r="CY2" i="34"/>
  <c r="CZ2" i="34"/>
  <c r="DB2" i="34" s="1"/>
  <c r="CX3" i="34"/>
  <c r="CY3" i="34"/>
  <c r="CZ3" i="34"/>
  <c r="AC6" i="34"/>
  <c r="BK6" i="34"/>
  <c r="BF7" i="34"/>
  <c r="AS8" i="34"/>
  <c r="X15" i="34"/>
  <c r="AB44" i="34"/>
  <c r="X46" i="34"/>
  <c r="AB46" i="34"/>
  <c r="X62" i="34"/>
  <c r="X63" i="34"/>
  <c r="X65" i="34"/>
  <c r="X66" i="34"/>
  <c r="X67" i="34"/>
  <c r="X68" i="34"/>
  <c r="CQ68" i="34"/>
  <c r="CR68" i="34"/>
  <c r="CS68" i="34"/>
  <c r="CT68" i="34"/>
  <c r="AB70" i="34"/>
  <c r="V7" i="34" l="1"/>
  <c r="BN7" i="34" s="1"/>
  <c r="X32" i="34" s="1"/>
  <c r="F35" i="3"/>
  <c r="AB7" i="34" s="1"/>
  <c r="AB14" i="34" s="1"/>
  <c r="X64" i="34"/>
  <c r="DB3" i="34"/>
  <c r="DB6" i="34" s="1"/>
  <c r="X70" i="34"/>
  <c r="AB71" i="34" s="1"/>
  <c r="A27" i="3"/>
  <c r="O35" i="3" l="1"/>
  <c r="AB13" i="34"/>
  <c r="X17" i="34" s="1"/>
  <c r="AB53" i="34"/>
  <c r="CR57" i="34"/>
  <c r="X26" i="34"/>
  <c r="X27" i="34"/>
  <c r="X33" i="34"/>
  <c r="X34" i="34" s="1"/>
  <c r="DB4" i="34"/>
  <c r="DB7" i="34"/>
  <c r="H30" i="3"/>
  <c r="BN8" i="34" s="1"/>
  <c r="CS57" i="34" s="1"/>
  <c r="X57" i="34" s="1"/>
  <c r="A30" i="3"/>
  <c r="J30" i="3"/>
  <c r="X28" i="34" l="1"/>
  <c r="X35" i="34" s="1"/>
  <c r="CR4" i="34"/>
  <c r="CR8" i="34" l="1"/>
  <c r="CR9" i="34" s="1"/>
  <c r="L5" i="34" s="1"/>
  <c r="CQ36" i="34" s="1"/>
  <c r="X19" i="34"/>
  <c r="AC5" i="34"/>
  <c r="CR50" i="34"/>
  <c r="CR36" i="34"/>
  <c r="CR43" i="34"/>
  <c r="CR37" i="34"/>
  <c r="CR49" i="34"/>
  <c r="CS59" i="34"/>
  <c r="CR44" i="34"/>
  <c r="CR52" i="34"/>
  <c r="X52" i="34" s="1"/>
  <c r="X37" i="34"/>
  <c r="CS48" i="34"/>
  <c r="CQ37" i="34"/>
  <c r="CS55" i="34"/>
  <c r="X18" i="34"/>
  <c r="CR59" i="34"/>
  <c r="X59" i="34" s="1"/>
  <c r="AB41" i="34" s="1"/>
  <c r="CR48" i="34"/>
  <c r="X48" i="34" s="1"/>
  <c r="CS49" i="34"/>
  <c r="CS8" i="34"/>
  <c r="CS9" i="34" s="1"/>
  <c r="CS50" i="34" l="1"/>
  <c r="CR55" i="34"/>
  <c r="X55" i="34" s="1"/>
  <c r="CS52" i="34"/>
  <c r="X43" i="34"/>
  <c r="AB47" i="34" s="1"/>
  <c r="X50" i="34"/>
  <c r="CR67" i="34" s="1"/>
  <c r="X49" i="34"/>
  <c r="AB54" i="34"/>
  <c r="CS67" i="34"/>
  <c r="AB58" i="34"/>
  <c r="CT67" i="34"/>
  <c r="X38" i="34"/>
  <c r="CT8" i="34"/>
  <c r="W5" i="34" s="1"/>
  <c r="T5" i="34"/>
  <c r="X21" i="34" l="1"/>
  <c r="X22" i="34" s="1"/>
  <c r="CT36" i="34"/>
  <c r="CQ67" i="34"/>
  <c r="X39" i="34"/>
  <c r="AA20" i="34"/>
  <c r="CS36" i="34"/>
  <c r="CS37" i="34"/>
  <c r="X40" i="34" l="1"/>
  <c r="AB42" i="34" s="1"/>
</calcChain>
</file>

<file path=xl/sharedStrings.xml><?xml version="1.0" encoding="utf-8"?>
<sst xmlns="http://schemas.openxmlformats.org/spreadsheetml/2006/main" count="277" uniqueCount="189">
  <si>
    <t>যোগদানের তারিখ:</t>
  </si>
  <si>
    <t>/</t>
  </si>
  <si>
    <t>চাকুরী সমাপ্তির তারিখ:</t>
  </si>
  <si>
    <t>টাকা</t>
  </si>
  <si>
    <t>সর্বশেষ মোট বেতন :</t>
  </si>
  <si>
    <t>বছর</t>
  </si>
  <si>
    <t>ধারা ২৬৷ (১) (ক)</t>
  </si>
  <si>
    <t>ধারা ২৭৷ (১) (ক)</t>
  </si>
  <si>
    <t>ধারা ২৮</t>
  </si>
  <si>
    <t>প্রাপ্ত টাকার পরিমান</t>
  </si>
  <si>
    <t xml:space="preserve">রেফারেন্স ও  ব্যাখ্যা </t>
  </si>
  <si>
    <t>মাস</t>
  </si>
  <si>
    <t>দিন</t>
  </si>
  <si>
    <t>শ্রমিক কর্তৃক নোটিশ প্রদান :</t>
  </si>
  <si>
    <t>মালিক কর্তৃক নোটিশ প্রদান :</t>
  </si>
  <si>
    <t>মূল মজুরী</t>
  </si>
  <si>
    <t>চিকিৎসা ভাতা</t>
  </si>
  <si>
    <t>যাতায়ত ভাতা</t>
  </si>
  <si>
    <t>খাদ্য ভাতা</t>
  </si>
  <si>
    <t>বাড়ী ভাড়া</t>
  </si>
  <si>
    <t>প্রযোজ্য নয়</t>
  </si>
  <si>
    <r>
      <t xml:space="preserve">লে-অফকৃত
 দিনের সংখ্যা (প্রথম </t>
    </r>
    <r>
      <rPr>
        <b/>
        <sz val="12"/>
        <color theme="1"/>
        <rFont val="SutonnyMJ"/>
      </rPr>
      <t xml:space="preserve">45 </t>
    </r>
    <r>
      <rPr>
        <b/>
        <sz val="12"/>
        <color theme="1"/>
        <rFont val="SutonnyOMJ"/>
      </rPr>
      <t>দিনের মধ্যে)</t>
    </r>
  </si>
  <si>
    <t>ধারা</t>
  </si>
  <si>
    <t xml:space="preserve">ক্ষতিপূরনের কারন </t>
  </si>
  <si>
    <t>প্রতিষ্ঠানে কর্মরত অবস্থায় মৃত্যুবরন?</t>
  </si>
  <si>
    <t>মৃত্যুজনিত বাবদ প্রাপ্ত</t>
  </si>
  <si>
    <t>হ্যা</t>
  </si>
  <si>
    <t>না</t>
  </si>
  <si>
    <t>অবসর জনিত টাকা</t>
  </si>
  <si>
    <t>মোট ক্ষতিপূরণ</t>
  </si>
  <si>
    <t>ধারা ১৬(৭) এর অধীন?</t>
  </si>
  <si>
    <t>প্রাপ্ত টাকা</t>
  </si>
  <si>
    <t>নোটিশ বাবদ টাকা</t>
  </si>
  <si>
    <t>মোট=</t>
  </si>
  <si>
    <t>নোটিশ বাবদ টাকা কর্তন?</t>
  </si>
  <si>
    <r>
      <t xml:space="preserve">ছাঁটাই </t>
    </r>
    <r>
      <rPr>
        <b/>
        <u/>
        <sz val="14"/>
        <color theme="1"/>
        <rFont val="Times New Roman"/>
        <family val="1"/>
      </rPr>
      <t>(Retrenchment)</t>
    </r>
    <r>
      <rPr>
        <b/>
        <u/>
        <sz val="14"/>
        <color theme="1"/>
        <rFont val="SutonnyOMJ"/>
      </rPr>
      <t xml:space="preserve">
২০।</t>
    </r>
    <r>
      <rPr>
        <sz val="14"/>
        <color theme="1"/>
        <rFont val="SutonnyOMJ"/>
      </rPr>
      <t xml:space="preserve"> </t>
    </r>
    <r>
      <rPr>
        <b/>
        <sz val="14"/>
        <color theme="1"/>
        <rFont val="SutonnyOMJ"/>
      </rPr>
      <t>(১)</t>
    </r>
    <r>
      <rPr>
        <sz val="14"/>
        <color theme="1"/>
        <rFont val="SutonnyOMJ"/>
      </rPr>
      <t xml:space="preserve"> কোন শ্রমিককে প্রয়োজন অতিরিক্ততার কারণে কোন প্রতিষ্ঠান হইতে ছাঁটাই করা যাইবে। 
</t>
    </r>
    <r>
      <rPr>
        <b/>
        <sz val="14"/>
        <color theme="1"/>
        <rFont val="SutonnyOMJ"/>
      </rPr>
      <t>(৪)</t>
    </r>
    <r>
      <rPr>
        <sz val="14"/>
        <color theme="1"/>
        <rFont val="SutonnyOMJ"/>
      </rPr>
      <t xml:space="preserve">  মালিক এবং শ্রমিকের মধ্যে এতদসংক্রান্ত কোন চুক্তির অবর্তমানে, মালিক উক্ত শ্রেণীর শ্রমিকগণের মধ্যে সর্বশেষে নিযুক্ত শ্রমিককে ছাঁটাই করিবেন। </t>
    </r>
  </si>
  <si>
    <r>
      <t xml:space="preserve">অবসর </t>
    </r>
    <r>
      <rPr>
        <b/>
        <u/>
        <sz val="14"/>
        <color theme="1"/>
        <rFont val="Times New Roman"/>
        <family val="1"/>
      </rPr>
      <t>(Retirement)</t>
    </r>
    <r>
      <rPr>
        <b/>
        <u/>
        <sz val="14"/>
        <color theme="1"/>
        <rFont val="SutonnyOMJ"/>
      </rPr>
      <t xml:space="preserve">
২৮৷ (১)</t>
    </r>
    <r>
      <rPr>
        <sz val="14"/>
        <color theme="1"/>
        <rFont val="SutonnyOMJ"/>
      </rPr>
      <t xml:space="preserve"> এ অধ্যায়ের অন্যত্র যাহা কিছুই উল্লেখ থাকুক না কেন, কোন প্রতিষ্ঠানে নিয়োজিত কোন শ্রমিকের বয়স ৬০ (ষাট) বত্সর পূর্ণ হইলে তিনি চাকুরী হইতে স্বাভাবিক অবসর গ্রহণ করিবেন৷
</t>
    </r>
    <r>
      <rPr>
        <b/>
        <sz val="14"/>
        <color theme="1"/>
        <rFont val="SutonnyOMJ"/>
      </rPr>
      <t>(২)</t>
    </r>
    <r>
      <rPr>
        <sz val="14"/>
        <color theme="1"/>
        <rFont val="SutonnyOMJ"/>
      </rPr>
      <t xml:space="preserve"> এ ধারার উদ্দেশ্যে বয়স যাচাইয়ের ক্ষেত্রে সংশ্লিষ্ট শ্রমিকের সার্ভিস বইয়ে লিপিবদ্ধ জন্ম তারিখ উপযুক্ত প্রমাণ হিসাবে গণ্য হইবে৷</t>
    </r>
  </si>
  <si>
    <r>
      <t xml:space="preserve"> মালিক কর্তৃক- অবসান (Termination)
২৬৷ (১) (ক)</t>
    </r>
    <r>
      <rPr>
        <sz val="16"/>
        <color theme="1"/>
        <rFont val="SutonnyOMJ"/>
      </rPr>
      <t xml:space="preserve"> মাসিক মজুরীর ভিত্তিতে নিয়োজিত শ্রমিকের ক্ষেত্রে, মালিক কর্তৃক শ্রমিকের চাকুরীর অবসান করতে হলে ১২০ (একশত বিশ) দিনের লিখিত নোটিশ প্রদান করিয়া কোন স্থায়ী শ্রমিকের চাকুরীর অবসান করিতে পারিবেন।</t>
    </r>
  </si>
  <si>
    <r>
      <t>বরখাস্ত (Dismissal)
২৩(৪)</t>
    </r>
    <r>
      <rPr>
        <b/>
        <sz val="14"/>
        <color theme="1"/>
        <rFont val="SutonnyOMJ"/>
      </rPr>
      <t xml:space="preserve"> </t>
    </r>
    <r>
      <rPr>
        <b/>
        <u/>
        <sz val="14"/>
        <color theme="1"/>
        <rFont val="SutonnyOMJ"/>
      </rPr>
      <t xml:space="preserve">
</t>
    </r>
    <r>
      <rPr>
        <sz val="14"/>
        <color theme="1"/>
        <rFont val="SutonnyOMJ"/>
      </rPr>
      <t xml:space="preserve">(খ) মালিকের ব্যবসা বা সম্পত্তি সম্পর্কে চুরি, [আত্মসাৎ,] প্রতারণা বা অসাধুতা; 
(ছ) প্রতিষ্ঠানে উচ্ছৃংখলতা, দাংগা-হাংগামা, অগ্নিসংযোগ বা ভাংচুর
</t>
    </r>
    <r>
      <rPr>
        <b/>
        <u/>
        <sz val="12"/>
        <color theme="1"/>
        <rFont val="SutonnyOMJ"/>
      </rPr>
      <t/>
    </r>
  </si>
  <si>
    <r>
      <t xml:space="preserve">অপসারন </t>
    </r>
    <r>
      <rPr>
        <b/>
        <u/>
        <sz val="16"/>
        <color theme="1"/>
        <rFont val="Times New Roman"/>
        <family val="1"/>
      </rPr>
      <t>(Removal)</t>
    </r>
    <r>
      <rPr>
        <b/>
        <u/>
        <sz val="16"/>
        <color theme="1"/>
        <rFont val="SutonnyOMJ"/>
      </rPr>
      <t xml:space="preserve">
২৩(২) </t>
    </r>
    <r>
      <rPr>
        <sz val="16"/>
        <color theme="1"/>
        <rFont val="SutonnyOMJ"/>
      </rPr>
      <t xml:space="preserve">অসদাচরণের (ধারা ২৪ এর অধীন) অপরাধে দোষী সাব্যস্ত কোন শ্রমিককে উপ-ধারা (১) এর অধীন চাকুরী হইতে </t>
    </r>
    <r>
      <rPr>
        <b/>
        <sz val="16"/>
        <color theme="1"/>
        <rFont val="SutonnyOMJ"/>
      </rPr>
      <t>বরখাস্তের পরিবর্তে বিশেষ অবস্থার পরিপ্রেক্ষিতে</t>
    </r>
    <r>
      <rPr>
        <sz val="16"/>
        <color theme="1"/>
        <rFont val="SutonnyOMJ"/>
      </rPr>
      <t xml:space="preserve">, নিম্নলিখিত যে কোন শাস্তি প্রদান করা যাইবে, যথাঃ-
(ক) অপসারণ; 
</t>
    </r>
    <r>
      <rPr>
        <b/>
        <sz val="12"/>
        <color theme="1"/>
        <rFont val="SutonnyOMJ"/>
      </rPr>
      <t/>
    </r>
  </si>
  <si>
    <r>
      <t xml:space="preserve">ডিসচার্জ </t>
    </r>
    <r>
      <rPr>
        <b/>
        <u/>
        <sz val="16"/>
        <color theme="1"/>
        <rFont val="Times New Roman"/>
        <family val="1"/>
      </rPr>
      <t>(Discharge)</t>
    </r>
    <r>
      <rPr>
        <b/>
        <u/>
        <sz val="16"/>
        <color theme="1"/>
        <rFont val="SutonnyOMJ"/>
      </rPr>
      <t xml:space="preserve">
২২। (১)</t>
    </r>
    <r>
      <rPr>
        <sz val="16"/>
        <color theme="1"/>
        <rFont val="SutonnyOMJ"/>
      </rPr>
      <t xml:space="preserve"> কোন শ্রমিককে, কোন রেজিস্টার্ড চিকিৎসক কর্তৃক প্রত্যয়িত, শারীরিক বা মানসিক অক্ষমতা বা অব্যাহত ভগ্ন স্বাস্থ্যের কারণে চাকুরী হইতে ডিসচার্জ করা যাইবে। </t>
    </r>
  </si>
  <si>
    <r>
      <t xml:space="preserve">মৃত্যুজনিত ক্ষতিপূরণ </t>
    </r>
    <r>
      <rPr>
        <b/>
        <u/>
        <sz val="18"/>
        <color theme="1"/>
        <rFont val="Times New Roman"/>
        <family val="1"/>
      </rPr>
      <t>(Death Benefit)</t>
    </r>
  </si>
  <si>
    <t>ধারা
১৬</t>
  </si>
  <si>
    <r>
      <t xml:space="preserve">গ্রাচুইটি </t>
    </r>
    <r>
      <rPr>
        <b/>
        <u/>
        <sz val="18"/>
        <color theme="1"/>
        <rFont val="Times New Roman"/>
        <family val="1"/>
      </rPr>
      <t>(Gratuity)</t>
    </r>
  </si>
  <si>
    <t xml:space="preserve">দিনের </t>
  </si>
  <si>
    <t>জন্য খোরাকি ভাতা প্রাপ্ত হবে</t>
  </si>
  <si>
    <r>
      <rPr>
        <b/>
        <i/>
        <u/>
        <sz val="14"/>
        <color theme="1"/>
        <rFont val="SutonnyOMJ"/>
      </rPr>
      <t xml:space="preserve">২(১) "অবসর" </t>
    </r>
    <r>
      <rPr>
        <sz val="14"/>
        <color theme="1"/>
        <rFont val="SutonnyOMJ"/>
      </rPr>
      <t>অর্থ এই আইনের ২৮ ধারা অনুযায়ী কোন শ্রমিকের নির্দিষ্ট বয়সে উপনীত হওয়ার কারণে স্বাভাবিকভাবে চাকুরীর অবসান। তবে কোন প্রতিষ্ঠানে ২৫ বছর চাকুরী পূর্ণ হওয়ার প্রেক্ষিতে শ্রমিকের স্বেচ্ছায় অবসর গ্রহণকেও অবসর বলিয়া গণ্য হইবে;</t>
    </r>
    <r>
      <rPr>
        <b/>
        <i/>
        <u/>
        <sz val="14"/>
        <color theme="1"/>
        <rFont val="SutonnyOMJ"/>
      </rPr>
      <t xml:space="preserve">
২৮(৩):</t>
    </r>
    <r>
      <rPr>
        <b/>
        <sz val="14"/>
        <color theme="1"/>
        <rFont val="SutonnyOMJ"/>
      </rPr>
      <t xml:space="preserve"> </t>
    </r>
    <r>
      <rPr>
        <sz val="14"/>
        <color theme="1"/>
        <rFont val="SutonnyOMJ"/>
      </rPr>
      <t xml:space="preserve"> ধারা ২৬(৪) [</t>
    </r>
    <r>
      <rPr>
        <b/>
        <u/>
        <sz val="14"/>
        <color theme="1"/>
        <rFont val="SutonnyOMJ"/>
      </rPr>
      <t>২৬(৪):</t>
    </r>
    <r>
      <rPr>
        <sz val="14"/>
        <color theme="1"/>
        <rFont val="SutonnyOMJ"/>
      </rPr>
      <t xml:space="preserve"> </t>
    </r>
    <r>
      <rPr>
        <u/>
        <sz val="14"/>
        <color theme="1"/>
        <rFont val="SutonnyOMJ"/>
      </rPr>
      <t xml:space="preserve">স্থায়ী শ্রমিকের ক্ষেত্রে, মালিক শ্রমিককে তাহার প্রত্যেক সম্পূর্ণ বত্সরের চাকুরীর জন্য </t>
    </r>
    <r>
      <rPr>
        <b/>
        <u/>
        <sz val="14"/>
        <color theme="1"/>
        <rFont val="SutonnyOMJ"/>
      </rPr>
      <t>ক্ষতিপূরণ হিসাবে ৩০(ত্রিশ) দিনের</t>
    </r>
    <r>
      <rPr>
        <u/>
        <sz val="14"/>
        <color theme="1"/>
        <rFont val="SutonnyOMJ"/>
      </rPr>
      <t xml:space="preserve"> মজুরী, অথবা গ্রাচ্যুইটি, যদি প্রদেয় হয়, যাহা অধিক হইবে, প্রদান করিবেন এবং এই ক্ষতিপূরণ এই আইনের অধীন শ্রমিককে প্রদেয় অন্যান্য সুবিধার অতিরিক্ত হইবে৷ ]</t>
    </r>
    <r>
      <rPr>
        <sz val="14"/>
        <color theme="1"/>
        <rFont val="SutonnyOMJ"/>
      </rPr>
      <t xml:space="preserve"> এর বিধান অনুসারে  কিংবা প্রতিষ্ঠানের নিজস্ব চাকুরী বিধি অনুযায়ী অবসর গ্রহণকারী শ্রমিকের প্রাপ্য পাওনাদি পরিশোধ করিতে হইবে 
</t>
    </r>
    <r>
      <rPr>
        <b/>
        <sz val="14"/>
        <color theme="1"/>
        <rFont val="SutonnyOMJ"/>
      </rPr>
      <t xml:space="preserve">(৪) </t>
    </r>
    <r>
      <rPr>
        <sz val="14"/>
        <color theme="1"/>
        <rFont val="SutonnyOMJ"/>
      </rPr>
      <t xml:space="preserve">অবসর গ্রহণকারী কোন শ্রমিককে কর্তৃপক্ষ উপযুক্ত মনে করিলে পরবর্তীতে চুক্তিভিত্তিক নিয়োগ দিতে পারিবেন৷
 </t>
    </r>
  </si>
  <si>
    <t>ধারা 
২২</t>
  </si>
  <si>
    <t>ধারা ২৩
(২)(ক)</t>
  </si>
  <si>
    <t>ধারা
১৯</t>
  </si>
  <si>
    <t>ধারা
২০</t>
  </si>
  <si>
    <t>ধারা
১১৯</t>
  </si>
  <si>
    <t>দিন উৎসব ছুটির</t>
  </si>
  <si>
    <t>দিন বিকল্প ছুটি এবং</t>
  </si>
  <si>
    <t>দিনের ক্ষতিপুরনমূলক মজুরী বাবদ</t>
  </si>
  <si>
    <t>০১ দিনের মুল মজুরী=</t>
  </si>
  <si>
    <t>০১ দিনের মোট মজুরী=</t>
  </si>
  <si>
    <t>জন্য  ক্ষতিপুরনমূলক ছুটি বাবদ পাওনা হবে</t>
  </si>
  <si>
    <r>
      <rPr>
        <b/>
        <u/>
        <sz val="13.5"/>
        <color theme="1"/>
        <rFont val="SutonnyOMJ"/>
      </rPr>
      <t xml:space="preserve">১১৮(৩): </t>
    </r>
    <r>
      <rPr>
        <sz val="13.5"/>
        <color theme="1"/>
        <rFont val="SutonnyOMJ"/>
      </rPr>
      <t>কোনো শ্রমিককে কোনো উৎসব-ছুটির দিনে কাজ করিতে বলা যাইতে পারিবে, তবে ইহার জন্য তাহাকে এ</t>
    </r>
    <r>
      <rPr>
        <b/>
        <sz val="13.5"/>
        <color theme="1"/>
        <rFont val="SutonnyOMJ"/>
      </rPr>
      <t xml:space="preserve">ক দিনের বিকল্প ছুটি এবং দুই দিনের ক্ষতিপূরণমূলক মজুরি </t>
    </r>
    <r>
      <rPr>
        <sz val="13.5"/>
        <color theme="1"/>
        <rFont val="SutonnyOMJ"/>
      </rPr>
      <t xml:space="preserve">প্রদান করিতে হইবে।
</t>
    </r>
    <r>
      <rPr>
        <b/>
        <u/>
        <sz val="13.5"/>
        <color theme="1"/>
        <rFont val="SutonnyOMJ"/>
      </rPr>
      <t xml:space="preserve">১১৯। </t>
    </r>
    <r>
      <rPr>
        <b/>
        <sz val="13.5"/>
        <color theme="1"/>
        <rFont val="SutonnyOMJ"/>
      </rPr>
      <t>(১)</t>
    </r>
    <r>
      <rPr>
        <sz val="13.5"/>
        <color theme="1"/>
        <rFont val="SutonnyOMJ"/>
      </rPr>
      <t xml:space="preserve"> এই আইনের অধীন কোন শ্রমিককে মঞ্জুরকৃত ছুটি বা বন্ধের জন্য যে হারে মজুরী প্রদেয় তাহা হইবে-তিনি তাহার ছুটির অব্যবহিত পূর্ববতর্ী মাসে যে দিন গুলিতে কাজ করিয়াছন সেই দিনগুলির জন্য প্রদত্ত, </t>
    </r>
    <r>
      <rPr>
        <b/>
        <sz val="13.5"/>
        <color theme="1"/>
        <rFont val="SutonnyOMJ"/>
      </rPr>
      <t>অধিকাল ভাতা ও বোনাস ব্যতীত, তাহার পূর্ণ সময়ের মজুরী এবং মহার্ঘ ভাতা এবং এডহক বা অন্তবর্তী মজুরী, যদি থাকে, এর দৈনিক গড়ের সমানঃ</t>
    </r>
    <r>
      <rPr>
        <sz val="13.5"/>
        <color theme="1"/>
        <rFont val="SutonnyOMJ"/>
      </rPr>
      <t xml:space="preserve">
 </t>
    </r>
    <r>
      <rPr>
        <b/>
        <sz val="13.5"/>
        <color theme="1"/>
        <rFont val="SutonnyOMJ"/>
      </rPr>
      <t>(২)</t>
    </r>
    <r>
      <rPr>
        <sz val="13.5"/>
        <color theme="1"/>
        <rFont val="SutonnyOMJ"/>
      </rPr>
      <t xml:space="preserve"> যদি কোন প্রাপ্ত বয়সক শ্রমিককে একসঙ্গে অনু্ন্য চার দিনের এবং কোন অপ্রাপ্ত বয়স্ক শ্রমিককে একসঙ্গে অনূ্ন্য পাঁচ দিনের বাৎসরিক ছুটি মঞ্জুর করা হয় তাহা হইলে, যতদুর সম্ভব, তাহার ছুটি শুরুর হইবার পূর্বে তাহাকে ছুটির মজুরী প্রদান করিতে হইবে। 
</t>
    </r>
  </si>
  <si>
    <t>দিনের জন্য</t>
  </si>
  <si>
    <r>
      <t>সর্বমোট লে-অফকৃত ক্ষতিপূরন</t>
    </r>
    <r>
      <rPr>
        <b/>
        <sz val="16"/>
        <color theme="1"/>
        <rFont val="SutonnyOMJ"/>
      </rPr>
      <t>=</t>
    </r>
  </si>
  <si>
    <r>
      <rPr>
        <b/>
        <u/>
        <sz val="14"/>
        <color theme="1"/>
        <rFont val="SutonnyOMJ"/>
      </rPr>
      <t>২৭(৩):</t>
    </r>
    <r>
      <rPr>
        <sz val="14"/>
        <color theme="1"/>
        <rFont val="SutonnyOMJ"/>
      </rPr>
      <t xml:space="preserve"> বিনা নোটিশে চাকুরী হইতে ইস্তফা দিলে নোটিশের পরিবর্তে নোটিশ মেয়াদের জন্য মজুরীর সমপরিমাণ অর্থ মালিককে প্রদান করিয়া ইহা করিতে পারিবেন৷
</t>
    </r>
    <r>
      <rPr>
        <b/>
        <sz val="14"/>
        <color theme="1"/>
        <rFont val="SutonnyOMJ"/>
      </rPr>
      <t xml:space="preserve"> (৩ক)</t>
    </r>
    <r>
      <rPr>
        <sz val="14"/>
        <color theme="1"/>
        <rFont val="SutonnyOMJ"/>
      </rPr>
      <t xml:space="preserve"> উপ-ধারা (৩) এ যাহা কিছুই থাকুক না কেন, কোন শ্রমিক বিনা নোটিশে অথবা বিনা অনুমতিতে ১০ দিনের অধিক কর্মস্থলে অনুপস্থিত থাকিলে মালিক উক্ত শ্রমিককে ১০ দিনের সময় প্রদান করিয়া এই সম্পর্কে ব্যাখ্যা প্রদান করিতে এবং চাকুরীতে পুনরায় যোগদানের জন্য নোটিশ প্রদান করিবেন এবং এইরূপ ক্ষেত্রে উক্ত শ্রমিক নির্ধারিত সময়ের মধ্যে লিখিত ব্যাখ্যা প্রদান বা চাকুরীতে যোগদান না করিলে সংশ্লিষ্ট শ্রমিককে তাহার আত্নপক্ষ সমর্থনের জন্য আরো ৭ দিন সময় প্রদান করিবেন। তাহাতেও যদি সংশ্লিষ্ট শ্রমিক চাকুরীতে যোগদান অথবা আত্নপক্ষ সমর্থন না করেন তবে, উক্ত শ্রমিক অনুপস্থিতির দিন হইতে  চাকুরি হইতে ইস্তফা দিয়াছেন বলিয়া গণ্য হইবেন।
</t>
    </r>
    <r>
      <rPr>
        <b/>
        <u/>
        <sz val="14"/>
        <color theme="1"/>
        <rFont val="SutonnyOMJ"/>
      </rPr>
      <t>৪। (ক) ৫-১০:</t>
    </r>
    <r>
      <rPr>
        <sz val="14"/>
        <color theme="1"/>
        <rFont val="SutonnyOMJ"/>
      </rPr>
      <t xml:space="preserve"> প্রতি বৎসরের জন্য ১৪(চৌদ্দ) দিনের মজুরী।
</t>
    </r>
    <r>
      <rPr>
        <b/>
        <u/>
        <sz val="14"/>
        <color theme="1"/>
        <rFont val="SutonnyOMJ"/>
      </rPr>
      <t>৪। (খ) ১০ -ততোধিক:</t>
    </r>
    <r>
      <rPr>
        <sz val="14"/>
        <color theme="1"/>
        <rFont val="SutonnyOMJ"/>
      </rPr>
      <t xml:space="preserve"> প্রতি বৎসরের জন্য ৩০ (ত্রিশ) দিনের মজুরী।
অথবা গ্রাচ্যুইটি, যদি প্রদেয় হয়, যাহা অধিক হইবে, প্রদান করিবেন, এবং ক্ষতিপূরণ এই আইনের অধীন শ্রমিককে প্রদেয় অন্যান্য সুবিধার অতিরিক্ত হইবে৷ </t>
    </r>
  </si>
  <si>
    <t>সর্বশেষ মাসিক দিনের সংখ্যা =</t>
  </si>
  <si>
    <t>শ্রম আইন অনুসারে শ্রমিকের  বিভিন্ন ক্ষতিপূরন বৃত্তান্ত</t>
  </si>
  <si>
    <t>Prepared by Md.Hasan Mahmud Tuhin</t>
  </si>
  <si>
    <t>E-Mail:</t>
  </si>
  <si>
    <t xml:space="preserve">Cell No: </t>
  </si>
  <si>
    <t>01828080026</t>
  </si>
  <si>
    <t xml:space="preserve">অটোমেটিকভাবে ক্যালকুলেশন হয়ে যাবে। </t>
  </si>
  <si>
    <r>
      <rPr>
        <sz val="14"/>
        <color theme="1"/>
        <rFont val="Times New Roman"/>
        <family val="1"/>
      </rPr>
      <t xml:space="preserve">Result </t>
    </r>
    <r>
      <rPr>
        <sz val="14"/>
        <color theme="1"/>
        <rFont val="SutonnyOMJ"/>
      </rPr>
      <t>সীট এ প্রদত্ত তারিখ ও মোট মজুরী থেকে এবং অন্যান্য প্রদত্ত তথ্য থেকে টাকার পরিমান</t>
    </r>
  </si>
  <si>
    <t>শ্রম আইন অনুসারে শ্রমিকের বিভিন্ন ক্ষতিপূরন বৃত্তান্ত</t>
  </si>
  <si>
    <t>বছরের জন্য প্রাপ্ত</t>
  </si>
  <si>
    <t xml:space="preserve">মাসের জন্য অতিরিক্ত </t>
  </si>
  <si>
    <t>ধারা
১৫১</t>
  </si>
  <si>
    <r>
      <t xml:space="preserve">জখমের ফলে ক্ষতিপূরনের পরিমান 
</t>
    </r>
    <r>
      <rPr>
        <b/>
        <u/>
        <sz val="14"/>
        <color theme="1"/>
        <rFont val="Times New Roman"/>
        <family val="1"/>
      </rPr>
      <t xml:space="preserve">(Amount of Compensation for Injury) </t>
    </r>
  </si>
  <si>
    <t>মৃত্যু বরন করেছেন</t>
  </si>
  <si>
    <t>স্থায়ী সম্পূর্ন অক্ষমতা হয়েছেন</t>
  </si>
  <si>
    <r>
      <rPr>
        <b/>
        <u/>
        <sz val="13"/>
        <color theme="1"/>
        <rFont val="SutonnyOMJ"/>
      </rPr>
      <t>১৫১। (১)ঃ</t>
    </r>
    <r>
      <rPr>
        <sz val="13"/>
        <color theme="1"/>
        <rFont val="SutonnyOMJ"/>
      </rPr>
      <t xml:space="preserve"> </t>
    </r>
    <r>
      <rPr>
        <b/>
        <sz val="13"/>
        <color theme="1"/>
        <rFont val="SutonnyOMJ"/>
      </rPr>
      <t>দুর্ঘটনাজনিত কারণে জখমের জন্য ক্ষতিপূরণ বিধান সাপেক্ষে, ক্ষতিপূরণের পরিমাণ হইবে নিম্নরূপ, যথাঃ-</t>
    </r>
    <r>
      <rPr>
        <sz val="13"/>
        <color theme="1"/>
        <rFont val="SutonnyOMJ"/>
      </rPr>
      <t xml:space="preserve">
</t>
    </r>
    <r>
      <rPr>
        <b/>
        <sz val="13"/>
        <color theme="1"/>
        <rFont val="SutonnyOMJ"/>
      </rPr>
      <t>(ক)</t>
    </r>
    <r>
      <rPr>
        <sz val="13"/>
        <color theme="1"/>
        <rFont val="SutonnyOMJ"/>
      </rPr>
      <t xml:space="preserve"> যে ক্ষেত্রে জখমের ফলে মৃত্যু হয়, সে ক্ষেত্রে সংশ্লিষ্ট শ্রমিকটি পঞ্চম তফসিলের দ্বিতীয় কলামে যে অর্থ উল্লেখ করা হইয়াছে সে অর্থ তবে </t>
    </r>
    <r>
      <rPr>
        <b/>
        <sz val="13"/>
        <color theme="1"/>
        <rFont val="SutonnyOMJ"/>
      </rPr>
      <t>শর্ত থাকে যে, এই ক্ষতিপুরণের পরিমাণ তার চাকুরির স্বাভাবিক ছাঁটাই, বরখাস্ত, অবসান, পদত্যাগজনিত ক্ষতিপূরণের অতিরিক্ত হইবে।</t>
    </r>
    <r>
      <rPr>
        <sz val="13"/>
        <color theme="1"/>
        <rFont val="SutonnyOMJ"/>
      </rPr>
      <t xml:space="preserve">
</t>
    </r>
    <r>
      <rPr>
        <b/>
        <sz val="13"/>
        <color theme="1"/>
        <rFont val="SutonnyOMJ"/>
      </rPr>
      <t>(খ)</t>
    </r>
    <r>
      <rPr>
        <sz val="13"/>
        <color theme="1"/>
        <rFont val="SutonnyOMJ"/>
      </rPr>
      <t xml:space="preserve"> যে ক্ষেত্রে যখমের ফলে স্থায়ী সম্পূর্ণ অক্ষমতা ঘটে সেই ক্ষেত্রে পঞ্চম তফসিলের তৃতীয় কলামে যে অর্থ উল্লেখ করা হইয়াছে সেই অর্থ।</t>
    </r>
  </si>
  <si>
    <t xml:space="preserve">জখমের ফলে শ্রমিকের অবস্থা কি?
</t>
  </si>
  <si>
    <t>টাকা এবং</t>
  </si>
  <si>
    <r>
      <rPr>
        <b/>
        <u/>
        <sz val="13"/>
        <color theme="1"/>
        <rFont val="SutonnyOMJ"/>
      </rPr>
      <t>বি:দ্র:</t>
    </r>
    <r>
      <rPr>
        <b/>
        <sz val="13"/>
        <color theme="1"/>
        <rFont val="SutonnyOMJ"/>
      </rPr>
      <t xml:space="preserve"> </t>
    </r>
    <r>
      <rPr>
        <sz val="13"/>
        <color theme="1"/>
        <rFont val="SutonnyMJ"/>
      </rPr>
      <t xml:space="preserve">evsjv‡`k †M‡RU,AwZwi³, b‡f¤^i 14,2018 </t>
    </r>
    <r>
      <rPr>
        <sz val="13"/>
        <color theme="1"/>
        <rFont val="SutonnyOMJ"/>
      </rPr>
      <t xml:space="preserve">এর ৪৯ নং অনুযায়ী পঞ্চম তফসিলের দ্বিতীয় কলামে ও তৃতীয় কলামে সংশোধনী অর্থের পরিমান হলো </t>
    </r>
    <r>
      <rPr>
        <b/>
        <sz val="13"/>
        <color theme="1"/>
        <rFont val="SutonnyOMJ"/>
      </rPr>
      <t xml:space="preserve"> ২,০০,০০০ টাকা ও ২,৫০,০০০ টাকা </t>
    </r>
    <r>
      <rPr>
        <b/>
        <sz val="10.5"/>
        <color theme="1"/>
        <rFont val="SutonnyOMJ"/>
      </rPr>
      <t>(পূর্বের অর্থের পরিমান ছিল যথাক্রমে ১,০০,০০০ টাকা ও ১,২৫,০০০ টাকা)</t>
    </r>
  </si>
  <si>
    <t>টাকা প্রাপ্ত হবেন</t>
  </si>
  <si>
    <t xml:space="preserve">টাকা মূল মজুরী  এবং </t>
  </si>
  <si>
    <t xml:space="preserve">টাকা আবাসন ভাতা বাবদ </t>
  </si>
  <si>
    <t xml:space="preserve">Collected &amp; Prepared by </t>
  </si>
  <si>
    <t xml:space="preserve">Md. Hasan Mahmud Tuhin </t>
  </si>
  <si>
    <t>M.S.C: Mathematics  (Comilla Victoriea Gov. College)</t>
  </si>
  <si>
    <t>PGD Compliance (BIHRM),PGDHRM (BIHRM)</t>
  </si>
  <si>
    <t xml:space="preserve">E-Mail: </t>
  </si>
  <si>
    <t xml:space="preserve">Facebook Id : Hasan Mahmud Tuhin </t>
  </si>
  <si>
    <t xml:space="preserve">ID link : </t>
  </si>
  <si>
    <t>দিনের সংখ্যা ও প্রয়োজনীয় তথ্য লিখুন।</t>
  </si>
  <si>
    <t xml:space="preserve">Result শীটে শুধুমাত্র সবুজ </t>
  </si>
  <si>
    <t xml:space="preserve">Prepared by </t>
  </si>
  <si>
    <t>https://www.facebook.com/hasanmahmud.hasan.50</t>
  </si>
  <si>
    <t>hmahmud.information@gmail.com</t>
  </si>
  <si>
    <r>
      <t xml:space="preserve">শ্রমিক কর্তৃক - অবসান </t>
    </r>
    <r>
      <rPr>
        <b/>
        <u/>
        <sz val="16"/>
        <color theme="1"/>
        <rFont val="Times New Roman"/>
        <family val="1"/>
      </rPr>
      <t>(Resignation)</t>
    </r>
    <r>
      <rPr>
        <b/>
        <u/>
        <sz val="16"/>
        <color theme="1"/>
        <rFont val="SutonnyOMJ"/>
      </rPr>
      <t xml:space="preserve">
২৭৷ (১)</t>
    </r>
    <r>
      <rPr>
        <b/>
        <sz val="16"/>
        <color theme="1"/>
        <rFont val="SutonnyOMJ"/>
      </rPr>
      <t>:</t>
    </r>
    <r>
      <rPr>
        <sz val="16"/>
        <color theme="1"/>
        <rFont val="SutonnyOMJ"/>
      </rPr>
      <t xml:space="preserve">কোন স্থায়ী শ্রমিক মালিককে ৬০ (ষাট) দিনের লিখিত নোটিশ প্রদান করিয়া তাহার চাকুরী হইতে ইস্তফা দিতে পারিবেন৷
</t>
    </r>
    <r>
      <rPr>
        <b/>
        <u/>
        <sz val="16"/>
        <color theme="1"/>
        <rFont val="SutonnyOMJ"/>
      </rPr>
      <t>বি:দ্রঃ</t>
    </r>
    <r>
      <rPr>
        <b/>
        <sz val="16"/>
        <color theme="1"/>
        <rFont val="SutonnyOMJ"/>
      </rPr>
      <t xml:space="preserve"> </t>
    </r>
    <r>
      <rPr>
        <i/>
        <sz val="16"/>
        <color theme="1"/>
        <rFont val="SutonnyOMJ"/>
      </rPr>
      <t xml:space="preserve">প্রতিষ্ঠানের </t>
    </r>
    <r>
      <rPr>
        <i/>
        <sz val="16"/>
        <color theme="1"/>
        <rFont val="Times New Roman"/>
        <family val="1"/>
      </rPr>
      <t xml:space="preserve">Good Practice </t>
    </r>
    <r>
      <rPr>
        <i/>
        <sz val="16"/>
        <color theme="1"/>
        <rFont val="SutonnyOMJ"/>
      </rPr>
      <t>হিসেবে শ্রমিকের নোটিশ বাবদ কর্তন না করা যেতে পারে।</t>
    </r>
    <r>
      <rPr>
        <sz val="16"/>
        <color theme="1"/>
        <rFont val="SutonnyOMJ"/>
      </rPr>
      <t xml:space="preserve"> </t>
    </r>
  </si>
  <si>
    <t>্‌্‌</t>
  </si>
  <si>
    <t xml:space="preserve">বছরের জন্য প্রাপ্ত </t>
  </si>
  <si>
    <t>অতিরিক্ত</t>
  </si>
  <si>
    <t>বিনা অনুমতিতে অনুপস্থিতির দিন =</t>
  </si>
  <si>
    <t>প্রকৃত চাকুরীর মেয়াদকাল:</t>
  </si>
  <si>
    <t>ধারা
১৪</t>
  </si>
  <si>
    <t>কোন শ্রমিক কোন প্রতিষ্ঠানে পূর্ববর্তী ১২ (বার) পঞ্জিকা মাসে বাস্তবে অন্ততঃ  ২৪০ (দুইশত চল্লিশ) দিন বা ১২০ (একশত বিশ) দিন কাজ করিয়া থাকেন, তাহা হইলে তিনি যথাক্রমে "এক বৎসর" বা "ছয় মাস" প্রতিষ্ঠানে অবিচ্ছিন্নভাবে কাজ করিয়াছেন বলিয়া গণ্য হইবেন।</t>
  </si>
  <si>
    <t>সর্বমোট দিন</t>
  </si>
  <si>
    <t>সর্বমোট প্রাপ্ত গ্রাচুইটি</t>
  </si>
  <si>
    <t>মাসের জন্য প্রাপ্ত</t>
  </si>
  <si>
    <t>এই ফরম্যাটটি করার মুল উদ্দেশ্য ছিল একজন শ্রমিক তার চাকুরীর সমাপ্ত হওয়ার পর বা যে কোন কারনে, কোন কোন ক্ষেত্রে কি কি পরিমান ক্ষতিপূরন পেতে পারেন তা  এক নজরে দেখতে পারা।</t>
  </si>
  <si>
    <t>ধারা ১৯, ২০  ২২, ২৩, ২৬ অথবা ২৭ এর অধীন  ক্ষতিপূরন আপনি কিভাবে হিসেব করেতে চান ??</t>
  </si>
  <si>
    <t>সর্বশেষ প্রাপ্ত মূল মজুরী  হিসেবে ।</t>
  </si>
  <si>
    <t>উত্তর :</t>
  </si>
  <si>
    <t xml:space="preserve">         চিহ্নিত ঘরে  এবং নোটিশ প্রদান বৃত্তান্তে  ও অন্যান্য তে প্রয়োজনবোধে</t>
  </si>
  <si>
    <t>০১ মাস</t>
  </si>
  <si>
    <t>২ মাস</t>
  </si>
  <si>
    <t>৩ মাস</t>
  </si>
  <si>
    <t>৪ মাস</t>
  </si>
  <si>
    <t>৫ মাস</t>
  </si>
  <si>
    <t>৬ মাস</t>
  </si>
  <si>
    <t>৭ মাস</t>
  </si>
  <si>
    <t>৮ মাস</t>
  </si>
  <si>
    <t>৯ মাস</t>
  </si>
  <si>
    <t>১০ মাস</t>
  </si>
  <si>
    <t>১১ মাস</t>
  </si>
  <si>
    <t>১২ মাস</t>
  </si>
  <si>
    <t>সর্বশেষ প্রাপ্ত ১২ মাসের মূল মজুরীর গড়  হিসেবে ।</t>
  </si>
  <si>
    <t xml:space="preserve">অন্যান্য ভাতা </t>
  </si>
  <si>
    <t>মূল মজুরী বাবদ</t>
  </si>
  <si>
    <t>দিনের জন্য খোরাকি ভাতা প্রাপ্ত হবেন</t>
  </si>
  <si>
    <t xml:space="preserve">Personal Website : </t>
  </si>
  <si>
    <t xml:space="preserve">Personal Website: </t>
  </si>
  <si>
    <t>https://hasanhmt.wordpress.com</t>
  </si>
  <si>
    <t>Spoken English (S@ifurs)</t>
  </si>
  <si>
    <t>আপনি উপরোক্ত কোন কাঠামোতে হিসাবটি করতে চাইছেন ?</t>
  </si>
  <si>
    <t>বি:দ্রঃ বেতন কাঠামোর Calculation  পরিবর্তন হয় বিধায় এটি Protect করা হয়নি।</t>
  </si>
  <si>
    <t>বেতন কাঠামো কিভাবে প্রদান করবো নিম্মে তা পূরন করি কারন স্ট্যাফদের ক্ষেত্রে অনেক ফ্যাক্টরিতে ভিন্ন বেতন কাঠামো অনুসরন করা হয়!!!!!!!</t>
  </si>
  <si>
    <r>
      <rPr>
        <b/>
        <u val="double"/>
        <sz val="16"/>
        <color theme="1"/>
        <rFont val="SutonnyOMJ"/>
      </rPr>
      <t>কাঠামো ০২-</t>
    </r>
    <r>
      <rPr>
        <b/>
        <u/>
        <sz val="16"/>
        <color theme="1"/>
        <rFont val="SutonnyOMJ"/>
      </rPr>
      <t xml:space="preserve"> স্ট্যাফদের জন্য বা কোন কোম্পানী যে নিজস্ব কাঠামো অনুসরন করে থাকে।</t>
    </r>
  </si>
  <si>
    <r>
      <rPr>
        <b/>
        <u val="double"/>
        <sz val="16"/>
        <color theme="1"/>
        <rFont val="SutonnyOMJ"/>
      </rPr>
      <t>কাঠামো ০১-</t>
    </r>
    <r>
      <rPr>
        <b/>
        <u/>
        <sz val="16"/>
        <color theme="1"/>
        <rFont val="SutonnyOMJ"/>
      </rPr>
      <t xml:space="preserve"> তফসীল - ক / শ্রমিক এর জন্য </t>
    </r>
  </si>
  <si>
    <r>
      <t xml:space="preserve">বরখাস্ত </t>
    </r>
    <r>
      <rPr>
        <b/>
        <u/>
        <sz val="16"/>
        <color theme="1"/>
        <rFont val="Times New Roman"/>
        <family val="1"/>
      </rPr>
      <t>(Dismissal)</t>
    </r>
    <r>
      <rPr>
        <b/>
        <u/>
        <sz val="16"/>
        <color theme="1"/>
        <rFont val="SutonnyOMJ"/>
      </rPr>
      <t xml:space="preserve">
২৩(৪) 
</t>
    </r>
    <r>
      <rPr>
        <b/>
        <sz val="14"/>
        <color theme="1"/>
        <rFont val="SutonnyOMJ"/>
      </rPr>
      <t>(ক)</t>
    </r>
    <r>
      <rPr>
        <sz val="14"/>
        <color theme="1"/>
        <rFont val="SutonnyOMJ"/>
      </rPr>
      <t xml:space="preserve"> ইচ্ছাকৃতভাবে অবাধ্যতা, </t>
    </r>
    <r>
      <rPr>
        <b/>
        <sz val="14"/>
        <color theme="1"/>
        <rFont val="SutonnyOMJ"/>
      </rPr>
      <t>(গ)</t>
    </r>
    <r>
      <rPr>
        <sz val="14"/>
        <color theme="1"/>
        <rFont val="SutonnyOMJ"/>
      </rPr>
      <t xml:space="preserve"> ঘুষ গ্রহণ বা প্রদান
</t>
    </r>
    <r>
      <rPr>
        <b/>
        <sz val="14"/>
        <color theme="1"/>
        <rFont val="SutonnyOMJ"/>
      </rPr>
      <t xml:space="preserve">(ঘ) </t>
    </r>
    <r>
      <rPr>
        <sz val="14"/>
        <color theme="1"/>
        <rFont val="SutonnyOMJ"/>
      </rPr>
      <t xml:space="preserve">অভ্যাসগত অনুপস্থিতি অথবা ছুটি না নিয়া এক সঙ্গে দশ দিনের অধিক সময় অনুপস্থিতি , </t>
    </r>
    <r>
      <rPr>
        <b/>
        <sz val="14"/>
        <color theme="1"/>
        <rFont val="SutonnyOMJ"/>
      </rPr>
      <t>(ঙ)</t>
    </r>
    <r>
      <rPr>
        <sz val="14"/>
        <color theme="1"/>
        <rFont val="SutonnyOMJ"/>
      </rPr>
      <t xml:space="preserve"> অভ্যাসগত বিলম্বে উপস্থিতি, </t>
    </r>
    <r>
      <rPr>
        <b/>
        <sz val="14"/>
        <color theme="1"/>
        <rFont val="SutonnyOMJ"/>
      </rPr>
      <t>(চ)</t>
    </r>
    <r>
      <rPr>
        <sz val="14"/>
        <color theme="1"/>
        <rFont val="SutonnyOMJ"/>
      </rPr>
      <t xml:space="preserve"> প্রতিষ্ঠানে আইন, বিধি বা প্রবিধানের অভ্যাসগত লঙ্ঘন, </t>
    </r>
    <r>
      <rPr>
        <b/>
        <sz val="14"/>
        <color theme="1"/>
        <rFont val="SutonnyOMJ"/>
      </rPr>
      <t>(জ)</t>
    </r>
    <r>
      <rPr>
        <sz val="14"/>
        <color theme="1"/>
        <rFont val="SutonnyOMJ"/>
      </rPr>
      <t xml:space="preserve"> কাজে-কর্মে অভ্যাসগত গাফিলতি
</t>
    </r>
    <r>
      <rPr>
        <b/>
        <sz val="14"/>
        <color theme="1"/>
        <rFont val="SutonnyOMJ"/>
      </rPr>
      <t xml:space="preserve">(ছ) </t>
    </r>
    <r>
      <rPr>
        <sz val="14"/>
        <color theme="1"/>
        <rFont val="SutonnyOMJ"/>
      </rPr>
      <t xml:space="preserve">প্রতিষ্ঠানে উচ্ছৃংখলতা, দাংগা-হাংগামা, অগ্নিসংযোগ বা ভাংচুর, (ঝ) কোন বিধির অভ্যাসগত লঙ্ঘন , </t>
    </r>
    <r>
      <rPr>
        <b/>
        <sz val="14"/>
        <color theme="1"/>
        <rFont val="SutonnyOMJ"/>
      </rPr>
      <t xml:space="preserve">(ঞ) </t>
    </r>
    <r>
      <rPr>
        <sz val="14"/>
        <color theme="1"/>
        <rFont val="SutonnyOMJ"/>
      </rPr>
      <t>মালিকের অফিসিয়াল রেকর্ডের রদবদল, জালকরণ, অন্যায় পরিবর্তন, উহার ক্ষতিকরণ বা উহা হারাইয়া ফেলা।</t>
    </r>
    <r>
      <rPr>
        <sz val="12"/>
        <color theme="1"/>
        <rFont val="SutonnyOMJ"/>
      </rPr>
      <t xml:space="preserve">
</t>
    </r>
    <r>
      <rPr>
        <b/>
        <u/>
        <sz val="12"/>
        <color theme="1"/>
        <rFont val="SutonnyOMJ"/>
      </rPr>
      <t/>
    </r>
  </si>
  <si>
    <t>Md.Hasan Mahmud Tuhin</t>
  </si>
  <si>
    <t xml:space="preserve">এর অধীন "মজুরী" বলতে সর্বশেষ প্রাপ্ত মুল মজুরী হিসেবে  ক্ষতিপূরন প্রদান করে থাকেন কিন্তু </t>
  </si>
  <si>
    <t>ধারা ১৪ (৩)</t>
  </si>
  <si>
    <t>তবে ধারা ১৪ (৩) অনুসারে</t>
  </si>
  <si>
    <t xml:space="preserve">শ্রমিক কম ক্ষতিপুরন পান তাই হয়তো বিতর্ক এড়াতে অনেকে সর্বশেষ প্রাপ্ত মূল মজুরী </t>
  </si>
  <si>
    <t>হিসেবে ক্ষতিপুরন প্রদান করে থাকেন।</t>
  </si>
  <si>
    <t xml:space="preserve">ধারা ২০,  </t>
  </si>
  <si>
    <t>ধারা ২২,</t>
  </si>
  <si>
    <t xml:space="preserve"> অনুসারে মজুরী বলতে পূর্ববর্তী ১২ মাসের মজুরীর গড়কে বুঝানো হয়েছে।</t>
  </si>
  <si>
    <t xml:space="preserve">ধারা ২৩, </t>
  </si>
  <si>
    <t xml:space="preserve">ধারা ২৬ অথবা </t>
  </si>
  <si>
    <t>ধারা 27</t>
  </si>
  <si>
    <t xml:space="preserve">ধারা ১৯, </t>
  </si>
  <si>
    <t>অথবা</t>
  </si>
  <si>
    <t>এর অধীন ক্ষতিপূরণ অথবা</t>
  </si>
  <si>
    <t>এর অধীন মজুরী হিসাবের প্রয়োজনে "মজুরী" বলিতে কোন শ্রমিকের ছাটাই, বরখাস্ত, অপসারণ, ডিসচার্জ, অবসর গ্রহণ বা চাকুরীর অবসানের অব্যবহিত পূর্বের বার মাসে প্রদত্ত তাহার মূল মজুরী, এবং মহার্ঘ ভাতা এবং এড-হক বা অর্ন্তবর্তী মজুরী, যদি থাকে, এর গড় বুঝাইবে।</t>
  </si>
  <si>
    <t>ধারা ২৩</t>
  </si>
  <si>
    <t>ধারা ১৯,</t>
  </si>
  <si>
    <t xml:space="preserve">ধারা ১৪। (৩) এ বর্নিত:  </t>
  </si>
  <si>
    <t xml:space="preserve">আপনি ইচ্ছে করলে ধারাগুলোতে ক্লিক করে  Internet Connection এর মাধ্যমে উক্ত ধারাটির বিস্তারিত দেখতে পাবেন। </t>
  </si>
  <si>
    <r>
      <rPr>
        <b/>
        <u/>
        <sz val="16"/>
        <color theme="1"/>
        <rFont val="SutonnyOMJ"/>
      </rPr>
      <t>বি: দ্র:</t>
    </r>
    <r>
      <rPr>
        <b/>
        <sz val="16"/>
        <color theme="1"/>
        <rFont val="SutonnyOMJ"/>
      </rPr>
      <t xml:space="preserve"> </t>
    </r>
    <r>
      <rPr>
        <sz val="16"/>
        <color theme="1"/>
        <rFont val="SutonnyOMJ"/>
      </rPr>
      <t xml:space="preserve">সাধারনত অনেকে চূড়ান্ত নিষ্পত্তিকরনের ক্ষেত্রে </t>
    </r>
  </si>
  <si>
    <r>
      <rPr>
        <sz val="12"/>
        <color theme="1"/>
        <rFont val="SutonnyMJ"/>
      </rPr>
      <t>১</t>
    </r>
    <r>
      <rPr>
        <sz val="12"/>
        <color theme="1"/>
        <rFont val="SutonnyOMJ"/>
      </rPr>
      <t xml:space="preserve"> নং কাঠামো</t>
    </r>
  </si>
  <si>
    <r>
      <rPr>
        <sz val="12"/>
        <color theme="1"/>
        <rFont val="SutonnyMJ"/>
      </rPr>
      <t>২</t>
    </r>
    <r>
      <rPr>
        <sz val="12"/>
        <color theme="1"/>
        <rFont val="SutonnyOMJ"/>
      </rPr>
      <t xml:space="preserve"> নং কাঠামো</t>
    </r>
  </si>
  <si>
    <t>https://hasanhmt.com</t>
  </si>
  <si>
    <t>ধারা
২
(৯-ক)</t>
  </si>
  <si>
    <t>ধারা
২(১০)</t>
  </si>
  <si>
    <r>
      <t xml:space="preserve">খোরাকি ভাতা  </t>
    </r>
    <r>
      <rPr>
        <b/>
        <u/>
        <sz val="14"/>
        <color theme="1"/>
        <rFont val="Times New Roman"/>
        <family val="1"/>
      </rPr>
      <t xml:space="preserve">(Subsistance allowance)
</t>
    </r>
    <r>
      <rPr>
        <b/>
        <u/>
        <sz val="14"/>
        <color theme="1"/>
        <rFont val="Times New Roman"/>
        <family val="1"/>
      </rPr>
      <t xml:space="preserve">
</t>
    </r>
  </si>
  <si>
    <t>ধারা ২৪(২) অনুযায়ী :</t>
  </si>
  <si>
    <t xml:space="preserve">অসদাচরণের অভিযোগে </t>
  </si>
  <si>
    <t xml:space="preserve">অভিযুক্ত কোন শ্রমিককে তদন্ত সাপেক্ষে সাময়িকভাবে বরখাস্ত করা যাইবে, এবং যদি না বিষয়টি আদালতে বিচারাধীন থাকে, এই সাময়িক বরখাস্তের মোট  ৬০(ষাট) দিনের অধিক হইবে না। [তবে শর্ত থাকে যে, উক্তরূপ সাময়িক বরখাস্তকালে মালিক তাহাকে খোরাকী ভাতা প্রদান করিবেন এবং তিনি অন্যান্য ভাতা পূর্ণহারে প্রাপ্য হইবেন ।] </t>
  </si>
  <si>
    <r>
      <t xml:space="preserve">লে-অফকৃত ক্ষতিপূরণ </t>
    </r>
    <r>
      <rPr>
        <b/>
        <u/>
        <sz val="16"/>
        <color theme="1"/>
        <rFont val="Times New Roman"/>
        <family val="1"/>
      </rPr>
      <t>(Lay- off Compensation)</t>
    </r>
    <r>
      <rPr>
        <b/>
        <u/>
        <sz val="16"/>
        <color theme="1"/>
        <rFont val="SutonnyOMJ"/>
      </rPr>
      <t xml:space="preserve">
</t>
    </r>
    <r>
      <rPr>
        <sz val="16"/>
        <color theme="1"/>
        <rFont val="SutonnyOMJ"/>
      </rPr>
      <t xml:space="preserve">
</t>
    </r>
  </si>
  <si>
    <t>ধারা ২(৫৮)</t>
  </si>
  <si>
    <r>
      <rPr>
        <b/>
        <u/>
        <sz val="14"/>
        <color theme="1"/>
        <rFont val="SutonnyOMJ"/>
      </rPr>
      <t>লে-অফ:</t>
    </r>
    <r>
      <rPr>
        <sz val="14"/>
        <color theme="1"/>
        <rFont val="SutonnyOMJ"/>
      </rPr>
      <t xml:space="preserve"> অর্থ কয়লা, শক্তি বা কাঁচা মালের স্বল্পতা, অথবা মাল জমিয়া থাকা অথবা যন্ত্রপাতি বা কল-কব্জা বিকল বা ভাঙ্গিয়া যাওয়ার কারণে কোন শ্রমিককে কাজ দিতে মালিকের ব্যর্থতা, অস্বীকৃতি বা অক্ষমতা;</t>
    </r>
  </si>
  <si>
    <r>
      <rPr>
        <b/>
        <sz val="14"/>
        <color theme="1"/>
        <rFont val="SutonnyMJ"/>
      </rPr>
      <t>45</t>
    </r>
    <r>
      <rPr>
        <b/>
        <sz val="14"/>
        <color theme="1"/>
        <rFont val="SutonnyOMJ"/>
      </rPr>
      <t xml:space="preserve"> দিনের পরবর্তী লে-অফকৃত আরো</t>
    </r>
  </si>
  <si>
    <t>ধারা ১২(৮) : কাজ বন্ধ রাখা (Stoppage of work)</t>
  </si>
  <si>
    <t>যদি কাজ বন্ধের মেয়াদ ০৩ (তিন) কর্ম দিবসের অধিক হয়, তাহা হইলে সংশ্লিষ্ট শ্রমিকগণকে ধারা ১৬ এর বিধান অনুযায়ী লে-অফ করা হইবে।</t>
  </si>
  <si>
    <t xml:space="preserve">ধারা ২৩(৪)/ক ,গ- চ , জ - ঞ </t>
  </si>
  <si>
    <r>
      <rPr>
        <b/>
        <u/>
        <sz val="20"/>
        <color theme="1"/>
        <rFont val="SutonnyOMJ"/>
      </rPr>
      <t>২২। (২)</t>
    </r>
    <r>
      <rPr>
        <sz val="20"/>
        <color theme="1"/>
        <rFont val="SutonnyOMJ"/>
      </rPr>
      <t xml:space="preserve"> ডিসচার্জকৃত কোন শ্রমিক অনূ্ন্য এক বৎসর অবিচ্ছিন্ন চাকুরী সম্পূর্ণ করিলে তাহাকে মালিক তাহার প্রত্যেক ০১ (এক) বৎসর চাকুরীর জন্য ক্ষতিপূরণ হিসাবে ৩০ (ত্রিশ) দিনের মজুরী অথবা গ্রাচ্যুইটি, যদি প্রদেয় হয়, যাহা অধিক হইবে, প্রদান করিবেন। </t>
    </r>
  </si>
  <si>
    <r>
      <rPr>
        <b/>
        <u/>
        <sz val="22"/>
        <color theme="1"/>
        <rFont val="SutonnyOMJ"/>
      </rPr>
      <t>২(৯ক):</t>
    </r>
    <r>
      <rPr>
        <sz val="22"/>
        <color theme="1"/>
        <rFont val="SutonnyOMJ"/>
      </rPr>
      <t xml:space="preserve">  </t>
    </r>
    <r>
      <rPr>
        <b/>
        <sz val="22"/>
        <color theme="1"/>
        <rFont val="SutonnyOMJ"/>
      </rPr>
      <t>খোরাকী ভাতা</t>
    </r>
    <r>
      <rPr>
        <sz val="22"/>
        <color theme="1"/>
        <rFont val="SutonnyOMJ"/>
      </rPr>
      <t xml:space="preserve"> অর্থ মূল মজুরী, মহার্ঘ ভাতা এবং এডহক বা অন্তবর্তী মজুরী, যদি থাকে, এর অর্ধেক;</t>
    </r>
  </si>
  <si>
    <r>
      <rPr>
        <b/>
        <u/>
        <sz val="17"/>
        <color theme="1"/>
        <rFont val="SutonnyOMJ"/>
      </rPr>
      <t>২(১০):</t>
    </r>
    <r>
      <rPr>
        <b/>
        <sz val="17"/>
        <color theme="1"/>
        <rFont val="SutonnyOMJ"/>
      </rPr>
      <t xml:space="preserve"> </t>
    </r>
    <r>
      <rPr>
        <sz val="17"/>
        <color theme="1"/>
        <rFont val="SutonnyOMJ"/>
      </rPr>
      <t>কোন শ্রমিকের প্রতি পূর্ণ বৎসর চাকুরী অথবা ছয় মাসের অতিরিক্ত সময়ের চাকুরীর জন্য তাহার সর্বশেষ প্রাপ্ত মজুরী হারে ন্যূনতম ৩০ দিনের মজুরী অথবা ১০ বৎসরের অধিককাল চাকুরীর ক্ষেত্রে তাহার সর্বশেষ প্রাপ্ত মজুরী হারে ৪৫ দিনের মজুরী যাহা উক্ত শ্রমিককে তাহার চাকুরীর অবসানে প্রদেয়, ইহা এই আইনের অধীনে শ্রমিকের বিভিন্নভাবে চাকুরীর অবসানজনিত কারনে মালিক কর্তৃক প্রদেয় ক্ষতিপূরন বা নোটিশের পরিবর্তে প্রদেয় মজুরী বা ভাতার অতিরিক্ত হইবে।</t>
    </r>
  </si>
  <si>
    <r>
      <rPr>
        <b/>
        <u/>
        <sz val="14"/>
        <color theme="1"/>
        <rFont val="SutonnyOMJ"/>
      </rPr>
      <t>১৬৷</t>
    </r>
    <r>
      <rPr>
        <sz val="14"/>
        <color theme="1"/>
        <rFont val="SutonnyOMJ"/>
      </rPr>
      <t xml:space="preserve"> </t>
    </r>
    <r>
      <rPr>
        <b/>
        <sz val="14"/>
        <color theme="1"/>
        <rFont val="SutonnyOMJ"/>
      </rPr>
      <t>(১)</t>
    </r>
    <r>
      <rPr>
        <sz val="14"/>
        <color theme="1"/>
        <rFont val="SutonnyOMJ"/>
      </rPr>
      <t xml:space="preserve">  এক বত্সর চাকুরী সম্পূর্ণ করিয়াছেন, লে-অফ করা হয়, তাহা হইলে মালিক তাহাকে, </t>
    </r>
    <r>
      <rPr>
        <b/>
        <sz val="14"/>
        <color theme="1"/>
        <rFont val="SutonnyOMJ"/>
      </rPr>
      <t>সাপ্তাহিক ছুটির দিন ব্যতীত</t>
    </r>
    <r>
      <rPr>
        <sz val="14"/>
        <color theme="1"/>
        <rFont val="SutonnyOMJ"/>
      </rPr>
      <t xml:space="preserve"> তাহার লে-অফের সকল দিনের জন্য ক্ষতিপূরণ প্রদান করিবেন৷ 
</t>
    </r>
    <r>
      <rPr>
        <b/>
        <sz val="14"/>
        <color theme="1"/>
        <rFont val="SutonnyOMJ"/>
      </rPr>
      <t>(২)</t>
    </r>
    <r>
      <rPr>
        <sz val="14"/>
        <color theme="1"/>
        <rFont val="SutonnyOMJ"/>
      </rPr>
      <t xml:space="preserve"> উপ-ধারা (১) এ উল্লিখিত ক্ষতিপূরণের পরিমাণ হইবে সংশ্লিষ্ট শ্রমিকের </t>
    </r>
    <r>
      <rPr>
        <b/>
        <sz val="14"/>
        <color theme="1"/>
        <rFont val="SutonnyOMJ"/>
      </rPr>
      <t>মোট মূল মজুরী এবং মহার্ঘ ভাতা এবং এডহক বা অর্ন্তবর্তী মজুরী, যদি থাকে, এর অর্ধেক</t>
    </r>
    <r>
      <rPr>
        <sz val="14"/>
        <color theme="1"/>
        <rFont val="SutonnyOMJ"/>
      </rPr>
      <t xml:space="preserve"> এবং তাহাকে লে-অফ করা না হইলে তিনি যে </t>
    </r>
    <r>
      <rPr>
        <b/>
        <sz val="14"/>
        <color theme="1"/>
        <rFont val="SutonnyOMJ"/>
      </rPr>
      <t>আবাসিক ভাতা</t>
    </r>
    <r>
      <rPr>
        <sz val="14"/>
        <color theme="1"/>
        <rFont val="SutonnyOMJ"/>
      </rPr>
      <t xml:space="preserve"> পাইতেন, তাহার </t>
    </r>
    <r>
      <rPr>
        <b/>
        <sz val="14"/>
        <color theme="1"/>
        <rFont val="SutonnyOMJ"/>
      </rPr>
      <t>সম্পূর্ণের সমান</t>
    </r>
    <r>
      <rPr>
        <sz val="14"/>
        <color theme="1"/>
        <rFont val="SutonnyOMJ"/>
      </rPr>
      <t xml:space="preserve">৷
</t>
    </r>
    <r>
      <rPr>
        <b/>
        <sz val="14"/>
        <color theme="1"/>
        <rFont val="SutonnyOMJ"/>
      </rPr>
      <t>(৪)</t>
    </r>
    <r>
      <rPr>
        <sz val="14"/>
        <color theme="1"/>
        <rFont val="SutonnyOMJ"/>
      </rPr>
      <t xml:space="preserve"> ভিন্নরূপ কোন চুক্তি না থাকিলে, কোন পঞ্জিকা বত্সরে </t>
    </r>
    <r>
      <rPr>
        <b/>
        <sz val="14"/>
        <color theme="1"/>
        <rFont val="SutonnyOMJ"/>
      </rPr>
      <t xml:space="preserve">পঁয়তাল্লিশ দিনের অধিক </t>
    </r>
    <r>
      <rPr>
        <sz val="14"/>
        <color theme="1"/>
        <rFont val="SutonnyOMJ"/>
      </rPr>
      <t xml:space="preserve">সময়ের জন্য ক্ষতিপূরণ পাইবেন না৷
</t>
    </r>
    <r>
      <rPr>
        <b/>
        <sz val="14"/>
        <color theme="1"/>
        <rFont val="SutonnyOMJ"/>
      </rPr>
      <t>(৫)</t>
    </r>
    <r>
      <rPr>
        <sz val="14"/>
        <color theme="1"/>
        <rFont val="SutonnyOMJ"/>
      </rPr>
      <t xml:space="preserve"> উপ-ধারা (৪) এ যাহা কিছুই থাকুক না কেন, যদি শ্রমিককে পঁয়তাল্লিশ দিনের অধিক সময়ের জন্য লে-অফ করা হয়, এবং উক্ত পঁয়তাল্লিশ দিনের পর লে-অফের সময় যদি আরোও </t>
    </r>
    <r>
      <rPr>
        <b/>
        <sz val="14"/>
        <color theme="1"/>
        <rFont val="SutonnyOMJ"/>
      </rPr>
      <t>পনের দিন বা তদূর্ধ্ব হয়</t>
    </r>
    <r>
      <rPr>
        <sz val="14"/>
        <color theme="1"/>
        <rFont val="SutonnyOMJ"/>
      </rPr>
      <t xml:space="preserve">, তাহা হইলে উক্ত শ্রমিককে, শ্রমিক এবং মালিকের মধ্যে ভিন্নরূপে কোন চুক্তি না থাকিলে, পরবর্তী প্রত্যেক পনের বা তদূর্ধ্ব দিনসমূহের লে-অফের জন্য ক্ষতিপূরণ প্রদান করিতে হইবে৷
</t>
    </r>
    <r>
      <rPr>
        <b/>
        <sz val="14"/>
        <color theme="1"/>
        <rFont val="SutonnyOMJ"/>
      </rPr>
      <t>(৬)</t>
    </r>
    <r>
      <rPr>
        <sz val="14"/>
        <color theme="1"/>
        <rFont val="SutonnyOMJ"/>
      </rPr>
      <t xml:space="preserve"> উপ-ধারা (৫) এ উল্লিখিত </t>
    </r>
    <r>
      <rPr>
        <b/>
        <sz val="14"/>
        <color theme="1"/>
        <rFont val="SutonnyOMJ"/>
      </rPr>
      <t xml:space="preserve">ক্ষতিপূরণের পরিমাণ </t>
    </r>
    <r>
      <rPr>
        <sz val="14"/>
        <color theme="1"/>
        <rFont val="SutonnyOMJ"/>
      </rPr>
      <t xml:space="preserve">হইবে সংশ্লিষ্ট শ্রমিকের </t>
    </r>
    <r>
      <rPr>
        <b/>
        <sz val="14"/>
        <color theme="1"/>
        <rFont val="SutonnyOMJ"/>
      </rPr>
      <t>মোট মূল মজুরী এবং মহার্ঘ ভাতা এবং এডহক বা অন্তর্বর্তী মজুরী,</t>
    </r>
    <r>
      <rPr>
        <sz val="14"/>
        <color theme="1"/>
        <rFont val="SutonnyOMJ"/>
      </rPr>
      <t xml:space="preserve"> যদি থাকে, এর </t>
    </r>
    <r>
      <rPr>
        <b/>
        <sz val="14"/>
        <color theme="1"/>
        <rFont val="SutonnyOMJ"/>
      </rPr>
      <t xml:space="preserve">এক-চতুর্থাংশ </t>
    </r>
    <r>
      <rPr>
        <sz val="14"/>
        <color theme="1"/>
        <rFont val="SutonnyOMJ"/>
      </rPr>
      <t xml:space="preserve">এবং যদি আবাসিক ভাতা থাকে, তাহার </t>
    </r>
    <r>
      <rPr>
        <b/>
        <sz val="14"/>
        <color theme="1"/>
        <rFont val="SutonnyOMJ"/>
      </rPr>
      <t>সম্পূর্ণের সমান</t>
    </r>
    <r>
      <rPr>
        <sz val="14"/>
        <color theme="1"/>
        <rFont val="SutonnyOMJ"/>
      </rPr>
      <t xml:space="preserve">৷
</t>
    </r>
    <r>
      <rPr>
        <b/>
        <sz val="14"/>
        <color theme="1"/>
        <rFont val="SutonnyOMJ"/>
      </rPr>
      <t xml:space="preserve"> (৭)</t>
    </r>
    <r>
      <rPr>
        <sz val="14"/>
        <color theme="1"/>
        <rFont val="SutonnyOMJ"/>
      </rPr>
      <t xml:space="preserve"> কোন ক্ষেত্রে যদি কোন শ্রমিককে কোন পঞ্জিকা বত্সরে উপরে </t>
    </r>
    <r>
      <rPr>
        <b/>
        <sz val="14"/>
        <color theme="1"/>
        <rFont val="SutonnyOMJ"/>
      </rPr>
      <t>উল্লিখিত প্রথম পঁয়তাল্লিশ দিন</t>
    </r>
    <r>
      <rPr>
        <sz val="14"/>
        <color theme="1"/>
        <rFont val="SutonnyOMJ"/>
      </rPr>
      <t xml:space="preserve"> লে-অফের পর কোন অবিচ্ছিন্ন পনের দিন বা তদূর্ধ্ব সময়ের জন্যে লে-অফ করিতে হয়, তাহা হইলে মালিক উক্ত শ্রমিককে </t>
    </r>
    <r>
      <rPr>
        <b/>
        <sz val="14"/>
        <color theme="1"/>
        <rFont val="SutonnyOMJ"/>
      </rPr>
      <t>লে-অফের পরিবর্তে</t>
    </r>
    <r>
      <rPr>
        <sz val="14"/>
        <color theme="1"/>
        <rFont val="SutonnyOMJ"/>
      </rPr>
      <t xml:space="preserve"> </t>
    </r>
    <r>
      <rPr>
        <b/>
        <sz val="14"/>
        <color theme="1"/>
        <rFont val="SutonnyOMJ"/>
      </rPr>
      <t xml:space="preserve">ধারা ২০ এর </t>
    </r>
    <r>
      <rPr>
        <sz val="14"/>
        <color theme="1"/>
        <rFont val="SutonnyOMJ"/>
      </rPr>
      <t xml:space="preserve">অধীন ছাঁটাই করিতে পারিবেন৷ </t>
    </r>
  </si>
  <si>
    <r>
      <t xml:space="preserve">যদি কোন শ্রমিক কোন মালিকের অধীন অবিচ্ছিন্নভাবে অন্ততঃ </t>
    </r>
    <r>
      <rPr>
        <b/>
        <sz val="16"/>
        <color theme="1"/>
        <rFont val="SutonnyOMJ"/>
      </rPr>
      <t>০২(দুই) বৎসরের অধিককাল চাকুরীরত থাকা অবস্থায় মৃত্যুবরণ করেন</t>
    </r>
    <r>
      <rPr>
        <sz val="16"/>
        <color theme="1"/>
        <rFont val="SutonnyOMJ"/>
      </rPr>
      <t xml:space="preserve">, তাহা হইলে মালিক মৃত শ্রমিকের কোন মনোনীত ব্যক্তি বা মনোনীত ব্যক্তির অবর্তমানে তাহার কোন পোষ্যকে তাহার </t>
    </r>
    <r>
      <rPr>
        <b/>
        <sz val="16"/>
        <color theme="1"/>
        <rFont val="SutonnyOMJ"/>
      </rPr>
      <t xml:space="preserve">প্রত্যেক পূর্ণ বৎসর বা উহার ০৬ (ছয়) মাসের অধিক সময় চাকুরীর জন্য ক্ষতিপূরণ হিসাবে ৩০(ত্রিশ) দিনের </t>
    </r>
    <r>
      <rPr>
        <sz val="16"/>
        <color theme="1"/>
        <rFont val="SutonnyOMJ"/>
      </rPr>
      <t xml:space="preserve">এবং </t>
    </r>
    <r>
      <rPr>
        <b/>
        <sz val="16"/>
        <color theme="1"/>
        <rFont val="SutonnyOMJ"/>
      </rPr>
      <t xml:space="preserve">প্রতিষ্ঠানে কর্মরত অবস্থায় অথবা কর্মকালীন দুর্ঘটনার কারণে পরবর্তীতে মৃত্যুর ক্ষেত্রে ৪৫ (পঁয়তাল্লিশ) দিনের মজুরী </t>
    </r>
    <r>
      <rPr>
        <sz val="16"/>
        <color theme="1"/>
        <rFont val="SutonnyOMJ"/>
      </rPr>
      <t xml:space="preserve">অথবা গ্রাচুইটি, যাহা অধিক হইবে, প্রদান করিবেন, এবং </t>
    </r>
    <r>
      <rPr>
        <b/>
        <sz val="16"/>
        <color theme="1"/>
        <rFont val="SutonnyOMJ"/>
      </rPr>
      <t>এই অর্থ মৃত শ্রমিক চাকুরী হইতে অবসর গ্রহণ করিলে যে অবসর জনিত সুবিধা প্রাপ্ত হইতেন, তাহার অতিরিক্ত হিসাবে প্রদেয় হইবে।</t>
    </r>
  </si>
  <si>
    <r>
      <rPr>
        <b/>
        <u/>
        <sz val="16"/>
        <color theme="1"/>
        <rFont val="SutonnyOMJ"/>
      </rPr>
      <t xml:space="preserve">২০। </t>
    </r>
    <r>
      <rPr>
        <b/>
        <sz val="16"/>
        <color theme="1"/>
        <rFont val="SutonnyOMJ"/>
      </rPr>
      <t>(২)(ক)</t>
    </r>
    <r>
      <rPr>
        <sz val="16"/>
        <color theme="1"/>
        <rFont val="SutonnyOMJ"/>
      </rPr>
      <t xml:space="preserve"> কোন শ্রমিক যদি কোন মালিকের অধীনে অবিচ্ছিন্নভাবে </t>
    </r>
    <r>
      <rPr>
        <b/>
        <sz val="16"/>
        <color theme="1"/>
        <rFont val="SutonnyOMJ"/>
      </rPr>
      <t>অনূ্ন্য ০১ (এক) বৎস</t>
    </r>
    <r>
      <rPr>
        <sz val="16"/>
        <color theme="1"/>
        <rFont val="SutonnyOMJ"/>
      </rPr>
      <t xml:space="preserve">র চাকুরীতে নিয়োজিত থাকেন, তাহা হইলে তাহার ছাঁটাইয়ের ক্ষেত্রে মালিককে-তাহার ছাঁটাইয়ের কারণ উল্লেখ করিয়া </t>
    </r>
    <r>
      <rPr>
        <b/>
        <sz val="16"/>
        <color theme="1"/>
        <rFont val="SutonnyOMJ"/>
      </rPr>
      <t>০১(এক) মাসের লিখিত নোটিশ দিতে হইবে</t>
    </r>
    <r>
      <rPr>
        <sz val="16"/>
        <color theme="1"/>
        <rFont val="SutonnyOMJ"/>
      </rPr>
      <t xml:space="preserve">, অথবা নোটিশ মেয়াদের জন্য নোটিশের পরিবর্তে মজুরী প্রদান করিতে হইবে; 
</t>
    </r>
    <r>
      <rPr>
        <b/>
        <sz val="16"/>
        <color theme="1"/>
        <rFont val="SutonnyOMJ"/>
      </rPr>
      <t>(২) (গ)</t>
    </r>
    <r>
      <rPr>
        <sz val="16"/>
        <color theme="1"/>
        <rFont val="SutonnyOMJ"/>
      </rPr>
      <t xml:space="preserve">  প্রত্যেক বৎসর চাকুরীর জন্য ৩০(ত্রিশ) দিনের মজুরী বা গ্রাচু্যইটি যদি প্রদেয় হয়, যাহা অধিক হইবে, প্রদান করিতে হইবে। 
(</t>
    </r>
    <r>
      <rPr>
        <b/>
        <sz val="16"/>
        <color theme="1"/>
        <rFont val="SutonnyOMJ"/>
      </rPr>
      <t>৩)</t>
    </r>
    <r>
      <rPr>
        <sz val="16"/>
        <color theme="1"/>
        <rFont val="SutonnyOMJ"/>
      </rPr>
      <t xml:space="preserve"> উপ-ধারা (২) এ যাহা কিছুই থাকুক না কেন, </t>
    </r>
    <r>
      <rPr>
        <b/>
        <sz val="16"/>
        <color theme="1"/>
        <rFont val="SutonnyOMJ"/>
      </rPr>
      <t>ধারা ১৬(৭)</t>
    </r>
    <r>
      <rPr>
        <sz val="16"/>
        <color theme="1"/>
        <rFont val="SutonnyOMJ"/>
      </rPr>
      <t xml:space="preserve"> এর অধীন ছাঁটাইয়ের ক্ষেত্রে উপ-ধারা (২) (ক) এর উল্লিখিত কোন নোটিশের প্রয়োজন হইবে না, তবে ছাঁটাইকৃত শ্রমিককে উপ-ধারা (২) (গ) মোতাবেক প্রদেয় ক্ষতিপূরণ বা গ্রাচ্যুইটির অতিরিক্ত হিসাবে </t>
    </r>
    <r>
      <rPr>
        <b/>
        <sz val="16"/>
        <color theme="1"/>
        <rFont val="SutonnyOMJ"/>
      </rPr>
      <t>আরোও পনের দিনের মজুরী দিতে হইবে</t>
    </r>
    <r>
      <rPr>
        <sz val="16"/>
        <color theme="1"/>
        <rFont val="SutonnyOMJ"/>
      </rPr>
      <t xml:space="preserve">। 
</t>
    </r>
  </si>
  <si>
    <r>
      <rPr>
        <b/>
        <u/>
        <sz val="18"/>
        <color theme="1"/>
        <rFont val="SutonnyOMJ"/>
      </rPr>
      <t>২৩। (১)</t>
    </r>
    <r>
      <rPr>
        <sz val="18"/>
        <color theme="1"/>
        <rFont val="SutonnyOMJ"/>
      </rPr>
      <t xml:space="preserve"> এই আইনে লে-অফ, ছাঁটাই, ডিসচার্জ এবং চাকুরীর অবসান সম্পর্কে অন্যত্র যাহা কিছুই বলা হউক না কেন, কোন শ্রমিককে বিনা নোটিশে বা নোটিশের পরিবর্তে বিনা মজুরীতে চাকুরী হইতে বরখাস্ত করা যাইবে, যদি তিনি-
(ক) কোন ফৌজদারী অপরাধের জন্য দণ্ডপ্রাপ্ত হন; অথবা
(খ) ধারা ২৪ এর অধীন অসদাচরণের অপরাধে দোষী সাব্যস্ত হন। 
</t>
    </r>
    <r>
      <rPr>
        <b/>
        <u/>
        <sz val="18"/>
        <color theme="1"/>
        <rFont val="SutonnyOMJ"/>
      </rPr>
      <t>২৩(৩):</t>
    </r>
    <r>
      <rPr>
        <sz val="18"/>
        <color theme="1"/>
        <rFont val="SutonnyOMJ"/>
      </rPr>
      <t xml:space="preserve"> যদি তাহার অবিচ্ছিন্ন চাকুরীর মেয়াদ অন্যুন </t>
    </r>
    <r>
      <rPr>
        <b/>
        <sz val="18"/>
        <color theme="1"/>
        <rFont val="SutonnyOMJ"/>
      </rPr>
      <t>০১(এক) বৎসর হয়</t>
    </r>
    <r>
      <rPr>
        <sz val="18"/>
        <color theme="1"/>
        <rFont val="SutonnyOMJ"/>
      </rPr>
      <t xml:space="preserve">, মালিক ক্ষতিপূরণ বাবদ </t>
    </r>
    <r>
      <rPr>
        <b/>
        <sz val="18"/>
        <color theme="1"/>
        <rFont val="SutonnyOMJ"/>
      </rPr>
      <t>প্রত্যেক সম্পুর্ণ</t>
    </r>
    <r>
      <rPr>
        <sz val="18"/>
        <color theme="1"/>
        <rFont val="SutonnyOMJ"/>
      </rPr>
      <t xml:space="preserve"> চাকুরী বৎসরের জন্য </t>
    </r>
    <r>
      <rPr>
        <b/>
        <sz val="18"/>
        <color theme="1"/>
        <rFont val="SutonnyOMJ"/>
      </rPr>
      <t>১৫ দিনের</t>
    </r>
    <r>
      <rPr>
        <sz val="18"/>
        <color theme="1"/>
        <rFont val="SutonnyOMJ"/>
      </rPr>
      <t xml:space="preserve"> মজুরী প্রদান করিবেন:</t>
    </r>
  </si>
  <si>
    <r>
      <rPr>
        <b/>
        <u/>
        <sz val="18"/>
        <color theme="1"/>
        <rFont val="SutonnyOMJ"/>
      </rPr>
      <t>২৩(৩):</t>
    </r>
    <r>
      <rPr>
        <sz val="18"/>
        <color theme="1"/>
        <rFont val="SutonnyOMJ"/>
      </rPr>
      <t xml:space="preserve"> যদি তাহার অবিচ্ছিন্ন চাকুরীর মেয়াদ অন্যুন এক বৎসর হয়, মালিক ক্ষতিপূরণ বাবদ প্রত্যেক সম্পুর্ণ চাকুরী বৎসরের জন্য ১৫ দিনের মজুরী প্রদান করিবেন:
 তবে শর্ত থাকে যে, কোন শ্রমিককে উপ-ধারা (৪) (খ) ও (ছ) এর অধীন অসদাচরণের জন্য বরখাস্ত করা হইলে তিনি কোন ক্ষতিপূরণ পাইবেন না। তবে এইরূপ ক্ষেত্রে সংশ্লিষ্ট শ্রমিক তাহার অন্যান্য আইনানুগ পাওনাদি যথা নিয়মে পাইবেন।
</t>
    </r>
    <r>
      <rPr>
        <b/>
        <sz val="18"/>
        <color theme="1"/>
        <rFont val="SutonnyOMJ"/>
      </rPr>
      <t>(৫)</t>
    </r>
    <r>
      <rPr>
        <sz val="18"/>
        <color theme="1"/>
        <rFont val="SutonnyOMJ"/>
      </rPr>
      <t xml:space="preserve"> উপ-ধারা (১) (ক) এর অধীন বরখাস্তকৃত কোন শ্রমিক যদি আপীলে খালাস পান, তাহা হইলে তাহাকে তাহার পূর্বতন পদে বহাল করিতে হইবে, অথবা নূতন কোন উপযুক্ত পদে তাহাকে নিয়োগ করিতে হইবে, এবং যদি ইহার কোনটিই সম্ভব না হয়, তাহা হইলে তাহাকে </t>
    </r>
    <r>
      <rPr>
        <b/>
        <sz val="18"/>
        <color theme="1"/>
        <rFont val="SutonnyOMJ"/>
      </rPr>
      <t xml:space="preserve">ডিসচার্জকৃত </t>
    </r>
    <r>
      <rPr>
        <sz val="18"/>
        <color theme="1"/>
        <rFont val="SutonnyOMJ"/>
      </rPr>
      <t xml:space="preserve">কোন শ্রমিককে প্রদেয় ক্ষতিপূরণের সমান হারে ক্ষতিপূরণ প্রদান করিতে হইবে, </t>
    </r>
    <r>
      <rPr>
        <b/>
        <sz val="18"/>
        <color theme="1"/>
        <rFont val="SutonnyOMJ"/>
      </rPr>
      <t xml:space="preserve">তবে বরখাস্ত হওয়ার কারণে ইতিমধ্যে প্রাপ্ত ক্ষতিপূরণের টাকা ইহা হইতে বাদ যাইবে। </t>
    </r>
  </si>
  <si>
    <r>
      <rPr>
        <b/>
        <u/>
        <sz val="22"/>
        <color theme="1"/>
        <rFont val="SutonnyOMJ"/>
      </rPr>
      <t>২৩(৩):</t>
    </r>
    <r>
      <rPr>
        <sz val="22"/>
        <color theme="1"/>
        <rFont val="SutonnyOMJ"/>
      </rPr>
      <t xml:space="preserve"> কোন শ্রমিককে উপ-ধারা (৪) (খ) ও (ছ) এর অধীন অসদাচরণের জন্য বরখাস্ত করা হইলে তিনি কোন ক্ষতিপূরণ পাইবেন না। তবে এইরূপ ক্ষেত্রে সংশ্লিষ্ট শ্রমিক তাহার অন্যান্য আইনানুগ পাওনাদি যথা নিয়মে পাইবেন।</t>
    </r>
  </si>
  <si>
    <t>ধারা ২৩(৪) (খ) ও (ছ)</t>
  </si>
  <si>
    <r>
      <rPr>
        <b/>
        <u/>
        <sz val="20"/>
        <color theme="1"/>
        <rFont val="SutonnyOMJ"/>
      </rPr>
      <t>২৬(৪)</t>
    </r>
    <r>
      <rPr>
        <sz val="20"/>
        <color theme="1"/>
        <rFont val="SutonnyOMJ"/>
      </rPr>
      <t xml:space="preserve"> স্থায়ী শ্রমিকের ক্ষেত্রে, মালিক শ্রমিককে তাহার </t>
    </r>
    <r>
      <rPr>
        <b/>
        <sz val="20"/>
        <color theme="1"/>
        <rFont val="SutonnyOMJ"/>
      </rPr>
      <t>প্রত্যেক সম্পূর্ণ বত্সরের</t>
    </r>
    <r>
      <rPr>
        <sz val="20"/>
        <color theme="1"/>
        <rFont val="SutonnyOMJ"/>
      </rPr>
      <t xml:space="preserve"> চাকুরীর জন্য ক্ষতিপূরণ হিসাবে </t>
    </r>
    <r>
      <rPr>
        <b/>
        <sz val="20"/>
        <color theme="1"/>
        <rFont val="SutonnyOMJ"/>
      </rPr>
      <t>৩০(ত্রিশ)</t>
    </r>
    <r>
      <rPr>
        <sz val="20"/>
        <color theme="1"/>
        <rFont val="SutonnyOMJ"/>
      </rPr>
      <t xml:space="preserve"> দিনের মজুরী, অথবা গ্রাচ্যুইটি, যদি প্রদেয় হয়, যাহা অধিক হইবে, প্রদান করিবেন এবং এই ক্ষতিপূরণ এই আইনের অধীন শ্রমিককে প্রদেয় অন্যান্য সুবিধার অতিরিক্ত হইবে৷ </t>
    </r>
  </si>
  <si>
    <t>প্রত্যেক শ্রমিককে প্রতি পঞ্জিকা বৎসরে এগার দিনের মজুরীসহ উৎসব ছুটি মঞ্জুর করিতে হইবে।</t>
  </si>
  <si>
    <t xml:space="preserve">উৎসব ছুটির জন্য ক্ষতিপুরনমূলক ছুটি
উৎসব ছুটির:
</t>
  </si>
  <si>
    <t>১১৮। (১) অনুযায়ী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</si>
</sst>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5000445]0"/>
    <numFmt numFmtId="165" formatCode="0.0"/>
  </numFmts>
  <fonts count="95" x14ac:knownFonts="1">
    <font>
      <sz val="11"/>
      <color theme="1"/>
      <name val="Calibri"/>
      <family val="2"/>
      <scheme val="minor"/>
    </font>
    <font>
      <sz val="11"/>
      <color theme="1"/>
      <name val="SutonnyOMJ"/>
    </font>
    <font>
      <b/>
      <sz val="11"/>
      <color theme="1"/>
      <name val="SutonnyOMJ"/>
    </font>
    <font>
      <b/>
      <sz val="12"/>
      <color theme="1"/>
      <name val="SutonnyOMJ"/>
    </font>
    <font>
      <b/>
      <sz val="14"/>
      <color theme="1"/>
      <name val="SutonnyOMJ"/>
    </font>
    <font>
      <sz val="12"/>
      <color theme="1"/>
      <name val="SutonnyOMJ"/>
    </font>
    <font>
      <sz val="14"/>
      <color theme="1"/>
      <name val="SutonnyOMJ"/>
    </font>
    <font>
      <b/>
      <u/>
      <sz val="12"/>
      <color theme="1"/>
      <name val="SutonnyOMJ"/>
    </font>
    <font>
      <b/>
      <u/>
      <sz val="14"/>
      <color theme="1"/>
      <name val="SutonnyOMJ"/>
    </font>
    <font>
      <b/>
      <u/>
      <sz val="16"/>
      <color theme="1"/>
      <name val="SutonnyOMJ"/>
    </font>
    <font>
      <b/>
      <sz val="16"/>
      <color theme="1"/>
      <name val="SutonnyOMJ"/>
    </font>
    <font>
      <b/>
      <i/>
      <u/>
      <sz val="14"/>
      <color theme="1"/>
      <name val="SutonnyOMJ"/>
    </font>
    <font>
      <b/>
      <sz val="20"/>
      <color theme="1"/>
      <name val="SutonnyOMJ"/>
    </font>
    <font>
      <b/>
      <sz val="24"/>
      <color theme="1"/>
      <name val="SutonnyOMJ"/>
    </font>
    <font>
      <sz val="11"/>
      <color theme="1"/>
      <name val="SutonnyMJ"/>
    </font>
    <font>
      <sz val="12"/>
      <color theme="1"/>
      <name val="SutonnyMJ"/>
    </font>
    <font>
      <sz val="14"/>
      <color theme="1"/>
      <name val="SutonnyMJ"/>
    </font>
    <font>
      <b/>
      <sz val="14"/>
      <color theme="1"/>
      <name val="SutonnyMJ"/>
    </font>
    <font>
      <b/>
      <sz val="12"/>
      <color theme="1"/>
      <name val="SutonnyMJ"/>
    </font>
    <font>
      <sz val="10"/>
      <color theme="1"/>
      <name val="SutonnyOMJ"/>
    </font>
    <font>
      <sz val="9"/>
      <color theme="1"/>
      <name val="SutonnyOMJ"/>
    </font>
    <font>
      <b/>
      <sz val="9"/>
      <color theme="1"/>
      <name val="SutonnyOMJ"/>
    </font>
    <font>
      <b/>
      <sz val="11"/>
      <color theme="1"/>
      <name val="SutonnyMJ"/>
    </font>
    <font>
      <b/>
      <u/>
      <sz val="16"/>
      <color theme="1"/>
      <name val="Times New Roman"/>
      <family val="1"/>
    </font>
    <font>
      <sz val="10.5"/>
      <color theme="1"/>
      <name val="SutonnyOMJ"/>
    </font>
    <font>
      <sz val="16"/>
      <color theme="1"/>
      <name val="SutonnyOMJ"/>
    </font>
    <font>
      <sz val="16"/>
      <color theme="1"/>
      <name val="SutonnyMJ"/>
    </font>
    <font>
      <sz val="13"/>
      <color theme="1"/>
      <name val="SutonnyOMJ"/>
    </font>
    <font>
      <b/>
      <sz val="13"/>
      <color theme="1"/>
      <name val="SutonnyOMJ"/>
    </font>
    <font>
      <sz val="12.5"/>
      <color theme="1"/>
      <name val="SutonnyOMJ"/>
    </font>
    <font>
      <b/>
      <sz val="12.5"/>
      <color theme="1"/>
      <name val="SutonnyOMJ"/>
    </font>
    <font>
      <sz val="18"/>
      <color theme="1"/>
      <name val="SutonnyOMJ"/>
    </font>
    <font>
      <b/>
      <u/>
      <sz val="18"/>
      <color theme="1"/>
      <name val="SutonnyOMJ"/>
    </font>
    <font>
      <b/>
      <u/>
      <sz val="18"/>
      <color theme="1"/>
      <name val="Times New Roman"/>
      <family val="1"/>
    </font>
    <font>
      <b/>
      <sz val="18"/>
      <color theme="1"/>
      <name val="SutonnyOMJ"/>
    </font>
    <font>
      <b/>
      <u/>
      <sz val="14"/>
      <color theme="1"/>
      <name val="Times New Roman"/>
      <family val="1"/>
    </font>
    <font>
      <u/>
      <sz val="14"/>
      <color theme="1"/>
      <name val="SutonnyOMJ"/>
    </font>
    <font>
      <b/>
      <sz val="16"/>
      <color theme="1"/>
      <name val="SutonnyMJ"/>
    </font>
    <font>
      <sz val="20"/>
      <color theme="1"/>
      <name val="SutonnyOMJ"/>
    </font>
    <font>
      <b/>
      <u/>
      <sz val="20"/>
      <color theme="1"/>
      <name val="SutonnyOMJ"/>
    </font>
    <font>
      <sz val="22"/>
      <color theme="1"/>
      <name val="SutonnyMJ"/>
    </font>
    <font>
      <sz val="13.5"/>
      <color theme="1"/>
      <name val="SutonnyOMJ"/>
    </font>
    <font>
      <b/>
      <u/>
      <sz val="13.5"/>
      <color theme="1"/>
      <name val="SutonnyOMJ"/>
    </font>
    <font>
      <b/>
      <sz val="13.5"/>
      <color theme="1"/>
      <name val="SutonnyOMJ"/>
    </font>
    <font>
      <b/>
      <u val="double"/>
      <sz val="22"/>
      <color theme="1"/>
      <name val="SutonnyOMJ"/>
    </font>
    <font>
      <b/>
      <u val="double"/>
      <sz val="28"/>
      <color theme="1"/>
      <name val="SutonnyOMJ"/>
    </font>
    <font>
      <sz val="14"/>
      <color theme="1"/>
      <name val="Times New Roman"/>
      <family val="1"/>
    </font>
    <font>
      <b/>
      <sz val="14"/>
      <color theme="1"/>
      <name val="Times New Roman"/>
      <family val="1"/>
    </font>
    <font>
      <b/>
      <u/>
      <sz val="13"/>
      <color theme="1"/>
      <name val="SutonnyOMJ"/>
    </font>
    <font>
      <sz val="13"/>
      <color theme="1"/>
      <name val="SutonnyMJ"/>
    </font>
    <font>
      <b/>
      <sz val="10.5"/>
      <color theme="1"/>
      <name val="SutonnyOMJ"/>
    </font>
    <font>
      <b/>
      <sz val="12"/>
      <color theme="1"/>
      <name val="Times New Roman"/>
      <family val="1"/>
    </font>
    <font>
      <b/>
      <sz val="16"/>
      <color theme="1"/>
      <name val="Times New Roman"/>
      <family val="1"/>
    </font>
    <font>
      <sz val="16"/>
      <color theme="1"/>
      <name val="Calibri"/>
      <family val="2"/>
      <scheme val="minor"/>
    </font>
    <font>
      <sz val="12"/>
      <color theme="3" tint="0.39997558519241921"/>
      <name val="SutonnyOMJ"/>
    </font>
    <font>
      <b/>
      <sz val="10"/>
      <color theme="1"/>
      <name val="Times New Roman"/>
      <family val="1"/>
    </font>
    <font>
      <u/>
      <sz val="11"/>
      <color theme="10"/>
      <name val="Calibri"/>
      <family val="2"/>
      <scheme val="minor"/>
    </font>
    <font>
      <u/>
      <sz val="12"/>
      <color theme="10"/>
      <name val="Calibri"/>
      <family val="2"/>
      <scheme val="minor"/>
    </font>
    <font>
      <sz val="14"/>
      <color theme="1"/>
      <name val="Calibri"/>
      <family val="2"/>
      <scheme val="minor"/>
    </font>
    <font>
      <u/>
      <sz val="14"/>
      <color theme="10"/>
      <name val="Calibri"/>
      <family val="2"/>
      <scheme val="minor"/>
    </font>
    <font>
      <i/>
      <sz val="16"/>
      <color theme="1"/>
      <name val="SutonnyOMJ"/>
    </font>
    <font>
      <i/>
      <sz val="16"/>
      <color theme="1"/>
      <name val="Times New Roman"/>
      <family val="1"/>
    </font>
    <font>
      <b/>
      <sz val="13"/>
      <color theme="1"/>
      <name val="SutonnyMJ"/>
    </font>
    <font>
      <b/>
      <sz val="18"/>
      <color theme="1"/>
      <name val="SutonnyMJ"/>
    </font>
    <font>
      <b/>
      <sz val="20"/>
      <color theme="1"/>
      <name val="SutonnyMJ"/>
    </font>
    <font>
      <u/>
      <sz val="12"/>
      <color theme="1"/>
      <name val="SutonnyOMJ"/>
    </font>
    <font>
      <b/>
      <sz val="18"/>
      <color rgb="FFFF0000"/>
      <name val="SutonnyOMJ"/>
    </font>
    <font>
      <b/>
      <sz val="16"/>
      <color rgb="FF7030A0"/>
      <name val="SutonnyOMJ"/>
    </font>
    <font>
      <b/>
      <sz val="12"/>
      <color theme="3" tint="0.39997558519241921"/>
      <name val="SutonnyOMJ"/>
    </font>
    <font>
      <b/>
      <i/>
      <sz val="14"/>
      <color theme="6" tint="-0.499984740745262"/>
      <name val="SutonnyOMJ"/>
    </font>
    <font>
      <b/>
      <sz val="14"/>
      <color rgb="FFFF0000"/>
      <name val="SutonnyOMJ"/>
    </font>
    <font>
      <b/>
      <u val="double"/>
      <sz val="16"/>
      <color theme="1"/>
      <name val="SutonnyOMJ"/>
    </font>
    <font>
      <sz val="12"/>
      <color theme="1"/>
      <name val="Times New Roman"/>
      <family val="1"/>
    </font>
    <font>
      <u/>
      <sz val="16"/>
      <color theme="10"/>
      <name val="Calibri"/>
      <family val="2"/>
      <scheme val="minor"/>
    </font>
    <font>
      <u/>
      <sz val="16"/>
      <color theme="1"/>
      <name val="SutonnyOMJ"/>
    </font>
    <font>
      <u/>
      <sz val="18"/>
      <color theme="10"/>
      <name val="Calibri"/>
      <family val="2"/>
      <scheme val="minor"/>
    </font>
    <font>
      <u/>
      <sz val="18"/>
      <color theme="1"/>
      <name val="SutonnyOMJ"/>
    </font>
    <font>
      <u/>
      <sz val="14"/>
      <color theme="10"/>
      <name val="SutonnyOMJ"/>
    </font>
    <font>
      <u/>
      <sz val="16"/>
      <color theme="10"/>
      <name val="SutonnyOMJ"/>
    </font>
    <font>
      <u/>
      <sz val="18"/>
      <color theme="10"/>
      <name val="SutonnyOMJ"/>
    </font>
    <font>
      <u/>
      <sz val="12"/>
      <color theme="10"/>
      <name val="SutonnyMJ"/>
    </font>
    <font>
      <b/>
      <sz val="16"/>
      <name val="SutonnyOMJ"/>
    </font>
    <font>
      <b/>
      <u/>
      <sz val="18"/>
      <color rgb="FF00B050"/>
      <name val="SutonnyOMJ"/>
    </font>
    <font>
      <b/>
      <sz val="16"/>
      <color rgb="FF00B050"/>
      <name val="SutonnyOMJ"/>
    </font>
    <font>
      <u/>
      <sz val="20"/>
      <color theme="10"/>
      <name val="SutonnyOMJ"/>
    </font>
    <font>
      <b/>
      <u/>
      <sz val="12"/>
      <color theme="10"/>
      <name val="SutonnyOMJ"/>
    </font>
    <font>
      <u/>
      <sz val="22"/>
      <color theme="10"/>
      <name val="SutonnyOMJ"/>
    </font>
    <font>
      <u/>
      <sz val="22"/>
      <color theme="10"/>
      <name val="Calibri"/>
      <family val="2"/>
      <scheme val="minor"/>
    </font>
    <font>
      <u/>
      <sz val="22"/>
      <color theme="1"/>
      <name val="SutonnyOMJ"/>
    </font>
    <font>
      <sz val="22"/>
      <color theme="1"/>
      <name val="SutonnyOMJ"/>
    </font>
    <font>
      <b/>
      <u/>
      <sz val="22"/>
      <color theme="1"/>
      <name val="SutonnyOMJ"/>
    </font>
    <font>
      <b/>
      <sz val="22"/>
      <color theme="1"/>
      <name val="SutonnyOMJ"/>
    </font>
    <font>
      <sz val="17"/>
      <color theme="1"/>
      <name val="SutonnyOMJ"/>
    </font>
    <font>
      <b/>
      <u/>
      <sz val="17"/>
      <color theme="1"/>
      <name val="SutonnyOMJ"/>
    </font>
    <font>
      <b/>
      <sz val="17"/>
      <color theme="1"/>
      <name val="SutonnyOMJ"/>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s>
  <borders count="4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56" fillId="0" borderId="0" applyNumberFormat="0" applyFill="0" applyBorder="0" applyAlignment="0" applyProtection="0"/>
  </cellStyleXfs>
  <cellXfs count="676">
    <xf numFmtId="0" fontId="0" fillId="0" borderId="0" xfId="0"/>
    <xf numFmtId="0" fontId="1" fillId="0" borderId="0" xfId="0" applyFont="1" applyProtection="1">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 fillId="0" borderId="0" xfId="0" applyFont="1" applyAlignment="1" applyProtection="1">
      <alignment horizontal="center"/>
      <protection locked="0"/>
    </xf>
    <xf numFmtId="0" fontId="3" fillId="0" borderId="0" xfId="0" applyFont="1" applyAlignment="1" applyProtection="1">
      <alignment vertical="center"/>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7" fillId="0" borderId="0" xfId="0" applyFont="1" applyAlignment="1" applyProtection="1">
      <alignment vertical="center"/>
      <protection locked="0"/>
    </xf>
    <xf numFmtId="0" fontId="47" fillId="0" borderId="0" xfId="0" applyFont="1" applyProtection="1">
      <protection locked="0"/>
    </xf>
    <xf numFmtId="0" fontId="1" fillId="3" borderId="0" xfId="0" applyFont="1" applyFill="1" applyProtection="1">
      <protection locked="0"/>
    </xf>
    <xf numFmtId="0" fontId="4" fillId="3" borderId="0" xfId="0" applyFont="1" applyFill="1" applyAlignment="1" applyProtection="1">
      <alignment vertical="center" wrapText="1"/>
      <protection locked="0"/>
    </xf>
    <xf numFmtId="0" fontId="4" fillId="3" borderId="14" xfId="0" applyFont="1" applyFill="1" applyBorder="1" applyAlignment="1" applyProtection="1">
      <alignment vertical="center" wrapText="1"/>
      <protection locked="0"/>
    </xf>
    <xf numFmtId="0" fontId="4" fillId="3" borderId="19" xfId="0" applyFont="1" applyFill="1" applyBorder="1" applyAlignment="1" applyProtection="1">
      <alignment vertical="center" wrapText="1"/>
      <protection locked="0"/>
    </xf>
    <xf numFmtId="0" fontId="4" fillId="3" borderId="20" xfId="0" applyFont="1" applyFill="1" applyBorder="1" applyAlignment="1" applyProtection="1">
      <alignment vertical="center" wrapText="1"/>
      <protection locked="0"/>
    </xf>
    <xf numFmtId="0" fontId="5" fillId="0" borderId="0" xfId="0" applyFont="1" applyAlignment="1" applyProtection="1">
      <alignment vertical="center"/>
      <protection locked="0"/>
    </xf>
    <xf numFmtId="0" fontId="27" fillId="3" borderId="13" xfId="0" applyFont="1" applyFill="1" applyBorder="1" applyAlignment="1" applyProtection="1">
      <alignment horizontal="left" vertical="distributed" wrapText="1"/>
      <protection locked="0"/>
    </xf>
    <xf numFmtId="0" fontId="27" fillId="3" borderId="0" xfId="0" applyFont="1" applyFill="1" applyAlignment="1" applyProtection="1">
      <alignment horizontal="left" vertical="distributed" wrapText="1"/>
      <protection locked="0"/>
    </xf>
    <xf numFmtId="0" fontId="27" fillId="3" borderId="14" xfId="0" applyFont="1" applyFill="1" applyBorder="1" applyAlignment="1" applyProtection="1">
      <alignment horizontal="left" vertical="distributed" wrapText="1"/>
      <protection locked="0"/>
    </xf>
    <xf numFmtId="0" fontId="4" fillId="0" borderId="0" xfId="0" applyFont="1" applyAlignment="1" applyProtection="1">
      <alignment horizontal="left"/>
      <protection locked="0"/>
    </xf>
    <xf numFmtId="0" fontId="1" fillId="3" borderId="0" xfId="0" applyFont="1" applyFill="1" applyProtection="1">
      <protection hidden="1"/>
    </xf>
    <xf numFmtId="0" fontId="51" fillId="3" borderId="0" xfId="0" applyFont="1" applyFill="1" applyProtection="1">
      <protection hidden="1"/>
    </xf>
    <xf numFmtId="0" fontId="51" fillId="3" borderId="0" xfId="0" applyFont="1" applyFill="1" applyProtection="1">
      <protection locked="0"/>
    </xf>
    <xf numFmtId="0" fontId="51" fillId="3" borderId="0" xfId="0" applyFont="1" applyFill="1" applyAlignment="1" applyProtection="1">
      <alignment vertical="center"/>
      <protection locked="0"/>
    </xf>
    <xf numFmtId="0" fontId="47" fillId="3" borderId="0" xfId="0" applyFont="1" applyFill="1" applyProtection="1">
      <protection hidden="1"/>
    </xf>
    <xf numFmtId="0" fontId="52" fillId="3" borderId="0" xfId="0" applyFont="1" applyFill="1" applyAlignment="1" applyProtection="1">
      <alignment vertical="center"/>
      <protection hidden="1"/>
    </xf>
    <xf numFmtId="0" fontId="53" fillId="0" borderId="0" xfId="0" applyFont="1" applyAlignment="1" applyProtection="1">
      <alignment vertical="center"/>
      <protection locked="0"/>
    </xf>
    <xf numFmtId="0" fontId="0" fillId="0" borderId="0" xfId="0" applyProtection="1">
      <protection locked="0"/>
    </xf>
    <xf numFmtId="0" fontId="51" fillId="3" borderId="0" xfId="0" applyFont="1" applyFill="1" applyAlignment="1" applyProtection="1">
      <alignment horizontal="center" vertical="center"/>
      <protection locked="0"/>
    </xf>
    <xf numFmtId="0" fontId="0" fillId="0" borderId="0" xfId="0" quotePrefix="1" applyProtection="1">
      <protection hidden="1"/>
    </xf>
    <xf numFmtId="0" fontId="5" fillId="0" borderId="0" xfId="0" applyFont="1" applyProtection="1">
      <protection locked="0"/>
    </xf>
    <xf numFmtId="0" fontId="6" fillId="0" borderId="0" xfId="0" applyFont="1" applyProtection="1">
      <protection locked="0"/>
    </xf>
    <xf numFmtId="0" fontId="5" fillId="3" borderId="0" xfId="0" applyFont="1" applyFill="1" applyProtection="1">
      <protection locked="0"/>
    </xf>
    <xf numFmtId="0" fontId="54" fillId="5" borderId="0" xfId="0" applyFont="1" applyFill="1" applyProtection="1">
      <protection locked="0"/>
    </xf>
    <xf numFmtId="0" fontId="3" fillId="0" borderId="0" xfId="0" applyFont="1" applyAlignment="1" applyProtection="1">
      <alignment horizontal="left" vertical="center"/>
      <protection locked="0"/>
    </xf>
    <xf numFmtId="0" fontId="3"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vertical="center"/>
      <protection hidden="1"/>
    </xf>
    <xf numFmtId="0" fontId="14"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0" fillId="0" borderId="31"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17" fillId="3" borderId="11" xfId="0" applyFont="1" applyFill="1" applyBorder="1" applyAlignment="1" applyProtection="1">
      <alignment horizontal="center" vertical="center"/>
      <protection locked="0"/>
    </xf>
    <xf numFmtId="0" fontId="17" fillId="3" borderId="4" xfId="0" applyFont="1" applyFill="1" applyBorder="1" applyAlignment="1" applyProtection="1">
      <alignment vertical="center"/>
      <protection locked="0"/>
    </xf>
    <xf numFmtId="0" fontId="26" fillId="0" borderId="4" xfId="0" applyFont="1" applyBorder="1" applyAlignment="1" applyProtection="1">
      <alignment vertical="center"/>
      <protection locked="0"/>
    </xf>
    <xf numFmtId="0" fontId="40" fillId="0" borderId="0" xfId="0" applyFont="1" applyAlignment="1" applyProtection="1">
      <alignment horizontal="center" vertical="center"/>
      <protection locked="0"/>
    </xf>
    <xf numFmtId="0" fontId="49" fillId="0" borderId="0" xfId="0" applyFont="1" applyAlignment="1" applyProtection="1">
      <alignment horizontal="center" vertical="center"/>
      <protection locked="0"/>
    </xf>
    <xf numFmtId="0" fontId="38" fillId="0" borderId="0" xfId="0" applyFont="1" applyAlignment="1" applyProtection="1">
      <alignment horizontal="distributed" vertical="top" wrapText="1"/>
      <protection locked="0"/>
    </xf>
    <xf numFmtId="0" fontId="4" fillId="0" borderId="0" xfId="0" applyFont="1" applyProtection="1">
      <protection locked="0"/>
    </xf>
    <xf numFmtId="0" fontId="6" fillId="0" borderId="0" xfId="0" applyFont="1" applyAlignment="1" applyProtection="1">
      <alignment horizontal="left" wrapText="1"/>
      <protection locked="0"/>
    </xf>
    <xf numFmtId="0" fontId="10" fillId="0" borderId="0" xfId="0" applyFont="1" applyAlignment="1" applyProtection="1">
      <alignment horizontal="left" wrapText="1"/>
      <protection locked="0"/>
    </xf>
    <xf numFmtId="0" fontId="6" fillId="0" borderId="0" xfId="0" applyFont="1" applyAlignment="1" applyProtection="1">
      <alignment vertical="center"/>
      <protection locked="0"/>
    </xf>
    <xf numFmtId="0" fontId="6" fillId="3"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5" fillId="0" borderId="0" xfId="0" applyFont="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protection hidden="1"/>
    </xf>
    <xf numFmtId="0" fontId="1" fillId="0" borderId="0" xfId="0" applyFont="1" applyProtection="1">
      <protection hidden="1"/>
    </xf>
    <xf numFmtId="0" fontId="6" fillId="0" borderId="0" xfId="0" applyFont="1" applyAlignment="1" applyProtection="1">
      <alignment wrapText="1"/>
      <protection locked="0"/>
    </xf>
    <xf numFmtId="0" fontId="6" fillId="0" borderId="0" xfId="0" applyFont="1" applyAlignment="1" applyProtection="1">
      <alignment horizontal="justify" vertical="distributed" wrapText="1"/>
      <protection locked="0"/>
    </xf>
    <xf numFmtId="165" fontId="49" fillId="0" borderId="0" xfId="0" applyNumberFormat="1" applyFont="1" applyAlignment="1" applyProtection="1">
      <alignment horizontal="left" vertical="center"/>
      <protection locked="0"/>
    </xf>
    <xf numFmtId="0" fontId="47" fillId="0" borderId="0" xfId="0" applyFont="1" applyAlignment="1" applyProtection="1">
      <alignment vertical="center"/>
      <protection hidden="1"/>
    </xf>
    <xf numFmtId="0" fontId="37" fillId="0" borderId="31"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quotePrefix="1"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vertical="center"/>
      <protection locked="0"/>
    </xf>
    <xf numFmtId="0" fontId="17" fillId="0" borderId="31"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protection locked="0"/>
    </xf>
    <xf numFmtId="164" fontId="28" fillId="0" borderId="0" xfId="0" applyNumberFormat="1" applyFont="1" applyAlignment="1" applyProtection="1">
      <alignment vertical="center"/>
      <protection locked="0"/>
    </xf>
    <xf numFmtId="0" fontId="28" fillId="0" borderId="1"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13" fillId="0" borderId="0" xfId="0" applyFont="1" applyAlignment="1" applyProtection="1">
      <alignment horizontal="center" vertical="center" wrapText="1"/>
      <protection locked="0"/>
    </xf>
    <xf numFmtId="0" fontId="6" fillId="0" borderId="0" xfId="0" applyFont="1" applyAlignment="1" applyProtection="1">
      <alignment horizontal="justify" vertical="top" wrapText="1"/>
      <protection locked="0"/>
    </xf>
    <xf numFmtId="0" fontId="29" fillId="0" borderId="0" xfId="0" applyFont="1" applyAlignment="1" applyProtection="1">
      <alignment horizontal="left" vertical="center" wrapText="1"/>
      <protection locked="0"/>
    </xf>
    <xf numFmtId="0" fontId="27" fillId="3" borderId="0" xfId="0" applyFont="1" applyFill="1" applyAlignment="1" applyProtection="1">
      <alignment horizontal="justify" vertical="top" wrapText="1"/>
      <protection locked="0"/>
    </xf>
    <xf numFmtId="0" fontId="1" fillId="3" borderId="0" xfId="0" applyFont="1" applyFill="1" applyAlignment="1" applyProtection="1">
      <alignment vertical="center"/>
      <protection locked="0"/>
    </xf>
    <xf numFmtId="0" fontId="1" fillId="3" borderId="0" xfId="0" applyFont="1" applyFill="1" applyAlignment="1" applyProtection="1">
      <alignment horizontal="center" vertical="center"/>
      <protection locked="0"/>
    </xf>
    <xf numFmtId="0" fontId="4" fillId="3" borderId="19" xfId="0" applyFont="1" applyFill="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25" fillId="0" borderId="0" xfId="0" applyFont="1" applyAlignment="1" applyProtection="1">
      <alignment horizontal="justify" vertical="top"/>
      <protection locked="0"/>
    </xf>
    <xf numFmtId="0" fontId="25" fillId="0" borderId="0" xfId="0" applyFont="1" applyAlignment="1" applyProtection="1">
      <alignment horizontal="justify" vertical="top" wrapText="1"/>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31" fillId="3" borderId="0" xfId="0" applyFont="1" applyFill="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41" fillId="0" borderId="0" xfId="0" applyFont="1" applyAlignment="1" applyProtection="1">
      <alignment horizontal="left" vertical="top" wrapText="1"/>
      <protection locked="0"/>
    </xf>
    <xf numFmtId="0" fontId="27" fillId="3" borderId="0" xfId="0" applyFont="1" applyFill="1" applyAlignment="1" applyProtection="1">
      <alignment horizontal="justify" vertical="distributed" wrapText="1"/>
      <protection locked="0"/>
    </xf>
    <xf numFmtId="0" fontId="4" fillId="0" borderId="0" xfId="0" applyFont="1" applyAlignment="1" applyProtection="1">
      <alignment vertical="center"/>
      <protection locked="0"/>
    </xf>
    <xf numFmtId="0" fontId="18" fillId="0" borderId="31" xfId="0" applyFont="1" applyBorder="1" applyAlignment="1" applyProtection="1">
      <alignment horizontal="center" vertical="center"/>
      <protection locked="0"/>
    </xf>
    <xf numFmtId="164" fontId="4" fillId="0" borderId="31" xfId="0" applyNumberFormat="1" applyFont="1" applyBorder="1" applyAlignment="1" applyProtection="1">
      <alignment horizontal="center" vertical="center"/>
      <protection locked="0"/>
    </xf>
    <xf numFmtId="164" fontId="10" fillId="0" borderId="31" xfId="0" applyNumberFormat="1" applyFont="1" applyBorder="1" applyAlignment="1" applyProtection="1">
      <alignment horizontal="center" vertical="center"/>
      <protection locked="0"/>
    </xf>
    <xf numFmtId="0" fontId="9" fillId="0" borderId="0" xfId="0" applyFont="1" applyProtection="1">
      <protection locked="0"/>
    </xf>
    <xf numFmtId="0" fontId="66" fillId="0" borderId="0" xfId="0" applyFont="1" applyProtection="1">
      <protection locked="0"/>
    </xf>
    <xf numFmtId="164" fontId="5" fillId="0" borderId="0" xfId="0" applyNumberFormat="1" applyFont="1" applyProtection="1">
      <protection locked="0"/>
    </xf>
    <xf numFmtId="0" fontId="68" fillId="0" borderId="0" xfId="0" applyFont="1" applyAlignment="1" applyProtection="1">
      <alignment horizontal="left" vertical="center" wrapText="1"/>
      <protection locked="0"/>
    </xf>
    <xf numFmtId="0" fontId="69" fillId="0" borderId="0" xfId="0" applyFont="1" applyAlignment="1" applyProtection="1">
      <alignment horizontal="justify" vertical="distributed" wrapText="1"/>
      <protection locked="0"/>
    </xf>
    <xf numFmtId="0" fontId="63" fillId="0" borderId="0" xfId="0" applyFont="1" applyAlignment="1" applyProtection="1">
      <alignment horizontal="center" vertical="center"/>
      <protection locked="0"/>
    </xf>
    <xf numFmtId="0" fontId="72" fillId="0" borderId="0" xfId="0" applyFont="1" applyProtection="1">
      <protection locked="0"/>
    </xf>
    <xf numFmtId="0" fontId="65" fillId="0" borderId="0" xfId="0" applyFont="1" applyAlignment="1" applyProtection="1">
      <alignment horizontal="left" vertical="center"/>
      <protection locked="0"/>
    </xf>
    <xf numFmtId="0" fontId="70" fillId="0" borderId="0" xfId="0" applyFont="1" applyAlignment="1" applyProtection="1">
      <alignment horizontal="left"/>
      <protection locked="0"/>
    </xf>
    <xf numFmtId="0" fontId="47" fillId="0" borderId="0" xfId="0" applyFont="1" applyProtection="1">
      <protection hidden="1"/>
    </xf>
    <xf numFmtId="0" fontId="5" fillId="0" borderId="0" xfId="0" applyFont="1" applyProtection="1">
      <protection hidden="1"/>
    </xf>
    <xf numFmtId="0" fontId="14" fillId="0" borderId="0" xfId="0" applyFont="1" applyAlignment="1" applyProtection="1">
      <alignment horizontal="left" vertical="center"/>
      <protection hidden="1"/>
    </xf>
    <xf numFmtId="14" fontId="47" fillId="0" borderId="0" xfId="0" applyNumberFormat="1" applyFont="1" applyProtection="1">
      <protection hidden="1"/>
    </xf>
    <xf numFmtId="14" fontId="1" fillId="0" borderId="0" xfId="0" applyNumberFormat="1" applyFont="1" applyProtection="1">
      <protection hidden="1"/>
    </xf>
    <xf numFmtId="0" fontId="5" fillId="0" borderId="0" xfId="0" applyFont="1" applyAlignment="1" applyProtection="1">
      <alignment vertical="center"/>
      <protection hidden="1"/>
    </xf>
    <xf numFmtId="0" fontId="1" fillId="0" borderId="0" xfId="0" applyFont="1" applyAlignment="1" applyProtection="1">
      <alignment horizontal="center"/>
      <protection hidden="1"/>
    </xf>
    <xf numFmtId="0" fontId="49" fillId="0" borderId="4" xfId="0" applyFont="1" applyBorder="1" applyAlignment="1" applyProtection="1">
      <alignment horizontal="center" vertical="center" wrapText="1"/>
      <protection hidden="1"/>
    </xf>
    <xf numFmtId="0" fontId="49" fillId="0" borderId="2"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1" fillId="3" borderId="0" xfId="0" applyFont="1" applyFill="1" applyAlignment="1" applyProtection="1">
      <alignment vertical="center"/>
      <protection hidden="1"/>
    </xf>
    <xf numFmtId="0" fontId="1" fillId="3" borderId="0" xfId="0" applyFont="1" applyFill="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7" fillId="3" borderId="25" xfId="0"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26" fillId="0" borderId="3" xfId="0" applyFont="1" applyBorder="1" applyAlignment="1" applyProtection="1">
      <alignment vertical="center"/>
      <protection hidden="1"/>
    </xf>
    <xf numFmtId="0" fontId="40" fillId="0" borderId="6" xfId="0" applyFont="1" applyBorder="1" applyAlignment="1" applyProtection="1">
      <alignment horizontal="center" vertical="center"/>
      <protection hidden="1"/>
    </xf>
    <xf numFmtId="0" fontId="1" fillId="3" borderId="0" xfId="0" applyFont="1" applyFill="1" applyAlignment="1" applyProtection="1">
      <alignment horizontal="center"/>
      <protection hidden="1"/>
    </xf>
    <xf numFmtId="0" fontId="63" fillId="0" borderId="31" xfId="0" applyFont="1" applyBorder="1" applyAlignment="1" applyProtection="1">
      <alignment horizontal="center" vertical="center"/>
      <protection locked="0"/>
    </xf>
    <xf numFmtId="0" fontId="6" fillId="0" borderId="0" xfId="0" applyFont="1" applyAlignment="1" applyProtection="1">
      <alignment vertical="center"/>
      <protection hidden="1"/>
    </xf>
    <xf numFmtId="0" fontId="6" fillId="4" borderId="0" xfId="0" applyFont="1" applyFill="1" applyAlignment="1" applyProtection="1">
      <alignment vertical="center"/>
      <protection hidden="1"/>
    </xf>
    <xf numFmtId="0" fontId="6" fillId="3" borderId="0" xfId="0" applyFont="1" applyFill="1" applyProtection="1">
      <protection hidden="1"/>
    </xf>
    <xf numFmtId="0" fontId="6" fillId="0" borderId="0" xfId="0" applyFont="1" applyProtection="1">
      <protection hidden="1"/>
    </xf>
    <xf numFmtId="0" fontId="4" fillId="0" borderId="0" xfId="0" applyFont="1" applyProtection="1">
      <protection hidden="1"/>
    </xf>
    <xf numFmtId="0" fontId="4" fillId="0" borderId="33" xfId="0" applyFont="1" applyBorder="1" applyAlignment="1" applyProtection="1">
      <alignment horizontal="center" vertical="center"/>
      <protection hidden="1"/>
    </xf>
    <xf numFmtId="0" fontId="9" fillId="0" borderId="0" xfId="0" applyFont="1" applyProtection="1">
      <protection hidden="1"/>
    </xf>
    <xf numFmtId="0" fontId="2" fillId="0" borderId="30" xfId="0" applyFont="1" applyBorder="1" applyAlignment="1" applyProtection="1">
      <alignment horizontal="center" vertical="center" wrapText="1"/>
      <protection hidden="1"/>
    </xf>
    <xf numFmtId="164" fontId="28" fillId="0" borderId="31" xfId="0" applyNumberFormat="1" applyFont="1" applyBorder="1" applyAlignment="1" applyProtection="1">
      <alignment horizontal="center" vertical="center" wrapText="1"/>
      <protection hidden="1"/>
    </xf>
    <xf numFmtId="0" fontId="66" fillId="0" borderId="0" xfId="0" applyFont="1" applyProtection="1">
      <protection hidden="1"/>
    </xf>
    <xf numFmtId="0" fontId="67" fillId="0" borderId="0" xfId="0" applyFont="1" applyProtection="1">
      <protection hidden="1"/>
    </xf>
    <xf numFmtId="0" fontId="4" fillId="0" borderId="0" xfId="0" applyFont="1" applyAlignment="1" applyProtection="1">
      <alignment horizontal="left" vertical="center"/>
      <protection locked="0"/>
    </xf>
    <xf numFmtId="0" fontId="17" fillId="0" borderId="31" xfId="0" applyFont="1" applyBorder="1" applyAlignment="1" applyProtection="1">
      <alignment horizontal="center" vertical="center"/>
      <protection hidden="1"/>
    </xf>
    <xf numFmtId="0" fontId="4" fillId="0" borderId="31" xfId="0" applyFont="1" applyBorder="1" applyAlignment="1" applyProtection="1">
      <alignment horizontal="center" vertical="center" wrapText="1"/>
      <protection hidden="1"/>
    </xf>
    <xf numFmtId="0" fontId="4" fillId="0" borderId="0" xfId="0" applyFont="1" applyAlignment="1" applyProtection="1">
      <alignment horizontal="center"/>
      <protection locked="0"/>
    </xf>
    <xf numFmtId="0" fontId="17" fillId="0" borderId="0" xfId="0" applyFont="1" applyAlignment="1" applyProtection="1">
      <alignment horizontal="center" vertical="center" wrapText="1"/>
      <protection locked="0"/>
    </xf>
    <xf numFmtId="0" fontId="3" fillId="0" borderId="31" xfId="0" applyFont="1" applyBorder="1" applyAlignment="1" applyProtection="1">
      <alignment horizontal="center" vertical="center" wrapText="1"/>
      <protection hidden="1"/>
    </xf>
    <xf numFmtId="0" fontId="56" fillId="3" borderId="0" xfId="1" applyFill="1" applyAlignment="1" applyProtection="1">
      <alignment horizontal="left" vertical="center"/>
      <protection locked="0"/>
    </xf>
    <xf numFmtId="0" fontId="4" fillId="3" borderId="4"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164" fontId="22" fillId="0" borderId="0" xfId="0" applyNumberFormat="1" applyFont="1" applyAlignment="1" applyProtection="1">
      <alignment horizontal="center" vertical="center"/>
      <protection locked="0"/>
    </xf>
    <xf numFmtId="0" fontId="5" fillId="0" borderId="0" xfId="0" applyFont="1" applyAlignment="1" applyProtection="1">
      <alignment vertical="top"/>
      <protection locked="0"/>
    </xf>
    <xf numFmtId="0" fontId="5" fillId="0" borderId="0" xfId="0" applyFont="1" applyAlignment="1" applyProtection="1">
      <alignment vertical="top"/>
      <protection hidden="1"/>
    </xf>
    <xf numFmtId="0" fontId="6" fillId="0" borderId="11" xfId="0" applyFont="1" applyBorder="1" applyProtection="1">
      <protection locked="0"/>
    </xf>
    <xf numFmtId="0" fontId="5" fillId="0" borderId="14" xfId="0" applyFont="1" applyBorder="1" applyAlignment="1" applyProtection="1">
      <alignment horizontal="left"/>
      <protection locked="0"/>
    </xf>
    <xf numFmtId="0" fontId="6" fillId="0" borderId="13" xfId="0" applyFont="1" applyBorder="1" applyProtection="1">
      <protection locked="0"/>
    </xf>
    <xf numFmtId="0" fontId="6" fillId="0" borderId="19" xfId="0" applyFont="1" applyBorder="1" applyProtection="1">
      <protection locked="0"/>
    </xf>
    <xf numFmtId="0" fontId="5" fillId="0" borderId="19" xfId="0" applyFont="1" applyBorder="1" applyProtection="1">
      <protection locked="0"/>
    </xf>
    <xf numFmtId="0" fontId="5" fillId="0" borderId="20" xfId="0" applyFont="1" applyBorder="1" applyAlignment="1" applyProtection="1">
      <alignment horizontal="left"/>
      <protection locked="0"/>
    </xf>
    <xf numFmtId="164" fontId="6" fillId="0" borderId="12" xfId="0" applyNumberFormat="1" applyFont="1" applyBorder="1" applyProtection="1">
      <protection locked="0"/>
    </xf>
    <xf numFmtId="0" fontId="82" fillId="0" borderId="0" xfId="1" applyFont="1" applyBorder="1" applyAlignment="1" applyProtection="1">
      <alignment vertical="center"/>
      <protection locked="0"/>
    </xf>
    <xf numFmtId="0" fontId="83" fillId="0" borderId="0" xfId="0" applyFont="1" applyAlignment="1" applyProtection="1">
      <alignment horizontal="left" wrapText="1"/>
      <protection locked="0"/>
    </xf>
    <xf numFmtId="0" fontId="44" fillId="0" borderId="0" xfId="0" applyFont="1" applyAlignment="1" applyProtection="1">
      <alignment horizontal="center" vertical="top"/>
      <protection locked="0"/>
    </xf>
    <xf numFmtId="0" fontId="77" fillId="0" borderId="11" xfId="1" applyFont="1" applyBorder="1" applyAlignment="1" applyProtection="1">
      <alignment horizontal="center"/>
      <protection hidden="1"/>
    </xf>
    <xf numFmtId="0" fontId="77" fillId="0" borderId="11" xfId="1" applyFont="1" applyBorder="1" applyProtection="1">
      <protection hidden="1"/>
    </xf>
    <xf numFmtId="0" fontId="25" fillId="0" borderId="10" xfId="0" applyFont="1" applyBorder="1" applyProtection="1">
      <protection hidden="1"/>
    </xf>
    <xf numFmtId="0" fontId="80" fillId="0" borderId="13" xfId="1" applyFont="1" applyBorder="1" applyProtection="1">
      <protection hidden="1"/>
    </xf>
    <xf numFmtId="0" fontId="6" fillId="0" borderId="13" xfId="0" applyFont="1" applyBorder="1" applyProtection="1">
      <protection hidden="1"/>
    </xf>
    <xf numFmtId="0" fontId="78" fillId="0" borderId="13" xfId="1" applyFont="1" applyBorder="1" applyProtection="1">
      <protection hidden="1"/>
    </xf>
    <xf numFmtId="0" fontId="6" fillId="0" borderId="21" xfId="0" applyFont="1" applyBorder="1" applyProtection="1">
      <protection hidden="1"/>
    </xf>
    <xf numFmtId="0" fontId="82" fillId="0" borderId="0" xfId="1" applyFont="1" applyBorder="1" applyAlignment="1" applyProtection="1">
      <alignment vertical="center"/>
      <protection hidden="1"/>
    </xf>
    <xf numFmtId="0" fontId="77" fillId="0" borderId="0" xfId="1" applyFont="1" applyBorder="1" applyAlignment="1" applyProtection="1">
      <alignment horizontal="center"/>
      <protection hidden="1"/>
    </xf>
    <xf numFmtId="0" fontId="77" fillId="0" borderId="0" xfId="1" applyFont="1" applyBorder="1" applyProtection="1">
      <protection hidden="1"/>
    </xf>
    <xf numFmtId="0" fontId="25" fillId="0" borderId="0" xfId="0" applyFont="1" applyAlignment="1" applyProtection="1">
      <alignment horizontal="left" wrapText="1"/>
      <protection hidden="1"/>
    </xf>
    <xf numFmtId="0" fontId="80" fillId="0" borderId="0" xfId="1" applyFont="1" applyBorder="1" applyProtection="1">
      <protection hidden="1"/>
    </xf>
    <xf numFmtId="0" fontId="1" fillId="0" borderId="0" xfId="0" applyFont="1" applyAlignment="1" applyProtection="1">
      <alignment vertical="top"/>
      <protection locked="0"/>
    </xf>
    <xf numFmtId="0" fontId="16"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21" fillId="0" borderId="0" xfId="0" applyFont="1" applyAlignment="1" applyProtection="1">
      <alignment vertical="center"/>
      <protection locked="0"/>
    </xf>
    <xf numFmtId="0" fontId="16" fillId="0" borderId="31"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10" fillId="0" borderId="30" xfId="0" applyFont="1" applyBorder="1" applyAlignment="1" applyProtection="1">
      <alignment vertical="center"/>
      <protection locked="0"/>
    </xf>
    <xf numFmtId="0" fontId="30" fillId="0" borderId="37" xfId="0" applyFont="1" applyBorder="1" applyAlignment="1" applyProtection="1">
      <alignment vertical="center"/>
      <protection locked="0"/>
    </xf>
    <xf numFmtId="0" fontId="27" fillId="0" borderId="26"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9" fillId="0" borderId="4"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14" xfId="0" applyFont="1" applyBorder="1" applyAlignment="1" applyProtection="1">
      <alignment vertical="top" wrapText="1"/>
      <protection locked="0"/>
    </xf>
    <xf numFmtId="0" fontId="2" fillId="3" borderId="4" xfId="0" applyFont="1" applyFill="1" applyBorder="1" applyAlignment="1" applyProtection="1">
      <alignment vertical="center"/>
      <protection locked="0"/>
    </xf>
    <xf numFmtId="0" fontId="10" fillId="3" borderId="26" xfId="0" applyFont="1" applyFill="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47" fillId="3" borderId="0" xfId="0" applyFont="1" applyFill="1" applyProtection="1">
      <protection locked="0"/>
    </xf>
    <xf numFmtId="0" fontId="0" fillId="0" borderId="0" xfId="0" quotePrefix="1" applyProtection="1">
      <protection locked="0"/>
    </xf>
    <xf numFmtId="0" fontId="52" fillId="3" borderId="0" xfId="0" applyFont="1" applyFill="1" applyAlignment="1" applyProtection="1">
      <alignment vertical="center"/>
      <protection locked="0"/>
    </xf>
    <xf numFmtId="0" fontId="52" fillId="0" borderId="0" xfId="0" applyFont="1" applyAlignment="1" applyProtection="1">
      <alignment horizontal="left" vertical="center"/>
      <protection hidden="1"/>
    </xf>
    <xf numFmtId="0" fontId="75" fillId="0" borderId="0" xfId="1" applyFont="1" applyAlignment="1" applyProtection="1">
      <alignment horizontal="left" vertical="center"/>
      <protection hidden="1"/>
    </xf>
    <xf numFmtId="0" fontId="76" fillId="0" borderId="0" xfId="0" applyFont="1" applyAlignment="1" applyProtection="1">
      <alignment horizontal="left" vertical="center"/>
      <protection hidden="1"/>
    </xf>
    <xf numFmtId="0" fontId="44" fillId="0" borderId="0" xfId="0" applyFont="1" applyAlignment="1" applyProtection="1">
      <alignment horizontal="center" vertical="top"/>
      <protection hidden="1"/>
    </xf>
    <xf numFmtId="0" fontId="56" fillId="3" borderId="0" xfId="1" applyFill="1" applyAlignment="1" applyProtection="1">
      <alignment horizontal="left" vertical="center"/>
      <protection hidden="1"/>
    </xf>
    <xf numFmtId="0" fontId="55" fillId="3" borderId="0" xfId="0" applyFont="1" applyFill="1" applyAlignment="1" applyProtection="1">
      <alignment horizontal="left" vertical="center"/>
      <protection hidden="1"/>
    </xf>
    <xf numFmtId="0" fontId="69" fillId="0" borderId="0" xfId="0" applyFont="1" applyAlignment="1" applyProtection="1">
      <alignment horizontal="justify" vertical="distributed" wrapText="1"/>
      <protection hidden="1"/>
    </xf>
    <xf numFmtId="0" fontId="70" fillId="0" borderId="0" xfId="0" applyFont="1" applyAlignment="1" applyProtection="1">
      <alignment horizontal="left"/>
      <protection locked="0"/>
    </xf>
    <xf numFmtId="0" fontId="81" fillId="0" borderId="10" xfId="0" applyFont="1" applyBorder="1" applyAlignment="1" applyProtection="1">
      <alignment horizontal="center" vertical="center" wrapText="1"/>
      <protection hidden="1"/>
    </xf>
    <xf numFmtId="0" fontId="81" fillId="0" borderId="11" xfId="0" applyFont="1" applyBorder="1" applyAlignment="1" applyProtection="1">
      <alignment horizontal="center" vertical="center" wrapText="1"/>
      <protection hidden="1"/>
    </xf>
    <xf numFmtId="0" fontId="81" fillId="0" borderId="12" xfId="0" applyFont="1" applyBorder="1" applyAlignment="1" applyProtection="1">
      <alignment horizontal="center" vertical="center" wrapText="1"/>
      <protection hidden="1"/>
    </xf>
    <xf numFmtId="0" fontId="81" fillId="0" borderId="13" xfId="0" applyFont="1" applyBorder="1" applyAlignment="1" applyProtection="1">
      <alignment horizontal="center" vertical="center" wrapText="1"/>
      <protection hidden="1"/>
    </xf>
    <xf numFmtId="0" fontId="81" fillId="0" borderId="0" xfId="0" applyFont="1" applyAlignment="1" applyProtection="1">
      <alignment horizontal="center" vertical="center" wrapText="1"/>
      <protection hidden="1"/>
    </xf>
    <xf numFmtId="0" fontId="81" fillId="0" borderId="14" xfId="0" applyFont="1" applyBorder="1" applyAlignment="1" applyProtection="1">
      <alignment horizontal="center" vertical="center" wrapText="1"/>
      <protection hidden="1"/>
    </xf>
    <xf numFmtId="0" fontId="81" fillId="0" borderId="21" xfId="0" applyFont="1" applyBorder="1" applyAlignment="1" applyProtection="1">
      <alignment horizontal="center" vertical="center" wrapText="1"/>
      <protection hidden="1"/>
    </xf>
    <xf numFmtId="0" fontId="81" fillId="0" borderId="19" xfId="0" applyFont="1" applyBorder="1" applyAlignment="1" applyProtection="1">
      <alignment horizontal="center" vertical="center" wrapText="1"/>
      <protection hidden="1"/>
    </xf>
    <xf numFmtId="0" fontId="81" fillId="0" borderId="20" xfId="0" applyFont="1" applyBorder="1" applyAlignment="1" applyProtection="1">
      <alignment horizontal="center" vertical="center" wrapText="1"/>
      <protection hidden="1"/>
    </xf>
    <xf numFmtId="0" fontId="57" fillId="0" borderId="0" xfId="1" applyFont="1" applyAlignment="1" applyProtection="1">
      <alignment horizontal="left" vertical="center"/>
      <protection hidden="1"/>
    </xf>
    <xf numFmtId="0" fontId="6" fillId="0" borderId="0" xfId="0" applyFont="1" applyAlignment="1" applyProtection="1">
      <alignment horizontal="justify" vertical="top" wrapText="1"/>
      <protection hidden="1"/>
    </xf>
    <xf numFmtId="0" fontId="6" fillId="0" borderId="0" xfId="0" applyFont="1" applyAlignment="1" applyProtection="1">
      <alignment wrapText="1"/>
      <protection hidden="1"/>
    </xf>
    <xf numFmtId="0" fontId="4" fillId="0" borderId="0" xfId="0" applyFont="1" applyAlignment="1" applyProtection="1">
      <alignment horizontal="left"/>
      <protection locked="0"/>
    </xf>
    <xf numFmtId="165" fontId="17" fillId="0" borderId="4" xfId="0" applyNumberFormat="1" applyFont="1" applyBorder="1" applyAlignment="1" applyProtection="1">
      <alignment horizontal="center"/>
      <protection locked="0"/>
    </xf>
    <xf numFmtId="0" fontId="68" fillId="0" borderId="2" xfId="0" applyFont="1" applyBorder="1" applyAlignment="1" applyProtection="1">
      <alignment horizontal="left" vertical="center" wrapText="1"/>
      <protection locked="0"/>
    </xf>
    <xf numFmtId="0" fontId="6" fillId="0" borderId="0" xfId="0" applyFont="1" applyAlignment="1" applyProtection="1">
      <alignment horizontal="center" wrapText="1"/>
      <protection hidden="1"/>
    </xf>
    <xf numFmtId="0" fontId="56" fillId="0" borderId="0" xfId="1" applyAlignment="1" applyProtection="1">
      <alignment horizontal="left"/>
      <protection locked="0"/>
    </xf>
    <xf numFmtId="0" fontId="1" fillId="0" borderId="0" xfId="0" applyFont="1" applyAlignment="1" applyProtection="1">
      <alignment horizontal="left"/>
      <protection locked="0"/>
    </xf>
    <xf numFmtId="0" fontId="56" fillId="3" borderId="0" xfId="1" applyFill="1" applyAlignment="1" applyProtection="1">
      <alignment horizontal="left" vertical="center"/>
      <protection locked="0"/>
    </xf>
    <xf numFmtId="0" fontId="56" fillId="0" borderId="0" xfId="1" applyAlignment="1" applyProtection="1">
      <alignment horizontal="left" vertical="center"/>
      <protection locked="0"/>
    </xf>
    <xf numFmtId="0" fontId="58" fillId="0" borderId="0" xfId="0" applyFont="1" applyAlignment="1" applyProtection="1">
      <alignment horizontal="left" vertical="center"/>
      <protection locked="0"/>
    </xf>
    <xf numFmtId="0" fontId="27" fillId="3" borderId="10" xfId="0" applyFont="1" applyFill="1" applyBorder="1" applyAlignment="1" applyProtection="1">
      <alignment horizontal="left" vertical="distributed" wrapText="1"/>
      <protection locked="0"/>
    </xf>
    <xf numFmtId="0" fontId="27" fillId="3" borderId="11" xfId="0" applyFont="1" applyFill="1" applyBorder="1" applyAlignment="1" applyProtection="1">
      <alignment horizontal="left" vertical="distributed" wrapText="1"/>
      <protection locked="0"/>
    </xf>
    <xf numFmtId="0" fontId="27" fillId="3" borderId="12" xfId="0" applyFont="1" applyFill="1" applyBorder="1" applyAlignment="1" applyProtection="1">
      <alignment horizontal="left" vertical="distributed" wrapText="1"/>
      <protection locked="0"/>
    </xf>
    <xf numFmtId="0" fontId="27" fillId="3" borderId="13" xfId="0" applyFont="1" applyFill="1" applyBorder="1" applyAlignment="1" applyProtection="1">
      <alignment horizontal="left" vertical="distributed" wrapText="1"/>
      <protection locked="0"/>
    </xf>
    <xf numFmtId="0" fontId="27" fillId="3" borderId="0" xfId="0" applyFont="1" applyFill="1" applyAlignment="1" applyProtection="1">
      <alignment horizontal="left" vertical="distributed" wrapText="1"/>
      <protection locked="0"/>
    </xf>
    <xf numFmtId="0" fontId="27" fillId="3" borderId="14" xfId="0" applyFont="1" applyFill="1" applyBorder="1" applyAlignment="1" applyProtection="1">
      <alignment horizontal="left" vertical="distributed" wrapText="1"/>
      <protection locked="0"/>
    </xf>
    <xf numFmtId="0" fontId="17" fillId="3" borderId="2"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top" wrapText="1"/>
      <protection locked="0"/>
    </xf>
    <xf numFmtId="0" fontId="4" fillId="3" borderId="33" xfId="0" applyFont="1" applyFill="1" applyBorder="1" applyAlignment="1" applyProtection="1">
      <alignment horizontal="center" vertical="top" wrapText="1"/>
      <protection locked="0"/>
    </xf>
    <xf numFmtId="0" fontId="4" fillId="3" borderId="35" xfId="0" applyFont="1" applyFill="1" applyBorder="1" applyAlignment="1" applyProtection="1">
      <alignment horizontal="center" vertical="top" wrapText="1"/>
      <protection locked="0"/>
    </xf>
    <xf numFmtId="0" fontId="4" fillId="3" borderId="36"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hidden="1"/>
    </xf>
    <xf numFmtId="0" fontId="5" fillId="3" borderId="14"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84" fillId="3" borderId="10" xfId="1" applyFont="1" applyFill="1" applyBorder="1" applyAlignment="1" applyProtection="1">
      <alignment horizontal="center" vertical="center" wrapText="1"/>
      <protection locked="0"/>
    </xf>
    <xf numFmtId="0" fontId="84" fillId="3" borderId="11" xfId="1" applyFont="1" applyFill="1" applyBorder="1" applyAlignment="1" applyProtection="1">
      <alignment horizontal="center" vertical="center" wrapText="1"/>
      <protection locked="0"/>
    </xf>
    <xf numFmtId="0" fontId="84" fillId="3" borderId="13" xfId="1" applyFont="1" applyFill="1" applyBorder="1" applyAlignment="1" applyProtection="1">
      <alignment horizontal="center" vertical="center" wrapText="1"/>
      <protection locked="0"/>
    </xf>
    <xf numFmtId="0" fontId="84" fillId="3" borderId="0" xfId="1" applyFont="1" applyFill="1" applyBorder="1" applyAlignment="1" applyProtection="1">
      <alignment horizontal="center" vertical="center" wrapText="1"/>
      <protection locked="0"/>
    </xf>
    <xf numFmtId="0" fontId="84" fillId="3" borderId="21" xfId="1" applyFont="1" applyFill="1" applyBorder="1" applyAlignment="1" applyProtection="1">
      <alignment horizontal="center" vertical="center" wrapText="1"/>
      <protection locked="0"/>
    </xf>
    <xf numFmtId="0" fontId="84" fillId="3" borderId="19" xfId="1"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84" fillId="0" borderId="30" xfId="1" applyFont="1" applyBorder="1" applyAlignment="1" applyProtection="1">
      <alignment horizontal="center" vertical="center" wrapText="1"/>
      <protection locked="0"/>
    </xf>
    <xf numFmtId="0" fontId="84" fillId="0" borderId="31" xfId="1" applyFont="1" applyBorder="1" applyAlignment="1" applyProtection="1">
      <alignment horizontal="center" vertical="center" wrapText="1"/>
      <protection locked="0"/>
    </xf>
    <xf numFmtId="0" fontId="8" fillId="0" borderId="30"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26" fillId="0" borderId="30"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5" fillId="0" borderId="31"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6" fillId="0" borderId="31"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84" fillId="0" borderId="13" xfId="1" applyFont="1" applyBorder="1" applyAlignment="1" applyProtection="1">
      <alignment horizontal="center" vertical="center" wrapText="1"/>
      <protection locked="0"/>
    </xf>
    <xf numFmtId="0" fontId="84" fillId="0" borderId="0" xfId="1" applyFont="1" applyBorder="1" applyAlignment="1" applyProtection="1">
      <alignment horizontal="center" vertical="center" wrapText="1"/>
      <protection locked="0"/>
    </xf>
    <xf numFmtId="1" fontId="63" fillId="3" borderId="40" xfId="0" applyNumberFormat="1" applyFont="1" applyFill="1" applyBorder="1" applyAlignment="1" applyProtection="1">
      <alignment horizontal="center" vertical="center"/>
      <protection locked="0"/>
    </xf>
    <xf numFmtId="1" fontId="63" fillId="3" borderId="11"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1" fillId="0" borderId="0" xfId="0" applyFont="1" applyAlignment="1" applyProtection="1">
      <alignment horizontal="left" vertical="top" wrapText="1"/>
      <protection locked="0"/>
    </xf>
    <xf numFmtId="0" fontId="41" fillId="0" borderId="14" xfId="0" applyFont="1" applyBorder="1" applyAlignment="1" applyProtection="1">
      <alignment horizontal="left" vertical="top" wrapText="1"/>
      <protection locked="0"/>
    </xf>
    <xf numFmtId="0" fontId="41" fillId="0" borderId="19" xfId="0" applyFont="1" applyBorder="1" applyAlignment="1" applyProtection="1">
      <alignment horizontal="left" vertical="top" wrapText="1"/>
      <protection locked="0"/>
    </xf>
    <xf numFmtId="0" fontId="41" fillId="0" borderId="20" xfId="0" applyFont="1" applyBorder="1" applyAlignment="1" applyProtection="1">
      <alignment horizontal="left" vertical="top" wrapText="1"/>
      <protection locked="0"/>
    </xf>
    <xf numFmtId="0" fontId="27" fillId="3" borderId="13" xfId="0" applyFont="1" applyFill="1" applyBorder="1" applyAlignment="1" applyProtection="1">
      <alignment horizontal="justify" vertical="distributed" wrapText="1"/>
      <protection locked="0"/>
    </xf>
    <xf numFmtId="0" fontId="27" fillId="3" borderId="0" xfId="0" applyFont="1" applyFill="1" applyAlignment="1" applyProtection="1">
      <alignment horizontal="justify" vertical="distributed" wrapText="1"/>
      <protection locked="0"/>
    </xf>
    <xf numFmtId="0" fontId="27" fillId="3" borderId="14" xfId="0" applyFont="1" applyFill="1" applyBorder="1" applyAlignment="1" applyProtection="1">
      <alignment horizontal="justify" vertical="distributed" wrapText="1"/>
      <protection locked="0"/>
    </xf>
    <xf numFmtId="0" fontId="27" fillId="3" borderId="21" xfId="0" applyFont="1" applyFill="1" applyBorder="1" applyAlignment="1" applyProtection="1">
      <alignment horizontal="justify" vertical="distributed" wrapText="1"/>
      <protection locked="0"/>
    </xf>
    <xf numFmtId="0" fontId="27" fillId="3" borderId="19" xfId="0" applyFont="1" applyFill="1" applyBorder="1" applyAlignment="1" applyProtection="1">
      <alignment horizontal="justify" vertical="distributed" wrapText="1"/>
      <protection locked="0"/>
    </xf>
    <xf numFmtId="0" fontId="27" fillId="3" borderId="20" xfId="0" applyFont="1" applyFill="1" applyBorder="1" applyAlignment="1" applyProtection="1">
      <alignment horizontal="justify" vertical="distributed" wrapText="1"/>
      <protection locked="0"/>
    </xf>
    <xf numFmtId="0" fontId="2" fillId="3" borderId="19"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hidden="1"/>
    </xf>
    <xf numFmtId="0" fontId="17" fillId="3" borderId="20"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1" fillId="0" borderId="0" xfId="0" applyFont="1" applyAlignment="1" applyProtection="1">
      <alignment horizontal="center" wrapText="1"/>
      <protection locked="0"/>
    </xf>
    <xf numFmtId="0" fontId="1" fillId="0" borderId="7" xfId="0" applyFont="1" applyBorder="1" applyAlignment="1" applyProtection="1">
      <alignment horizontal="center" wrapText="1"/>
      <protection locked="0"/>
    </xf>
    <xf numFmtId="1" fontId="37" fillId="0" borderId="6" xfId="0" applyNumberFormat="1" applyFont="1" applyBorder="1" applyAlignment="1" applyProtection="1">
      <alignment horizontal="center" vertical="center"/>
      <protection hidden="1"/>
    </xf>
    <xf numFmtId="1" fontId="37"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locked="0"/>
    </xf>
    <xf numFmtId="1" fontId="4" fillId="0" borderId="7" xfId="0" applyNumberFormat="1" applyFont="1" applyBorder="1" applyAlignment="1" applyProtection="1">
      <alignment horizontal="center" vertical="center"/>
      <protection locked="0"/>
    </xf>
    <xf numFmtId="0" fontId="39" fillId="0" borderId="10" xfId="0" applyFont="1" applyBorder="1" applyAlignment="1" applyProtection="1">
      <alignment horizontal="left" vertical="top" wrapText="1"/>
      <protection locked="0"/>
    </xf>
    <xf numFmtId="0" fontId="39" fillId="0" borderId="11" xfId="0" applyFont="1" applyBorder="1" applyAlignment="1" applyProtection="1">
      <alignment horizontal="left" vertical="top" wrapText="1"/>
      <protection locked="0"/>
    </xf>
    <xf numFmtId="0" fontId="39" fillId="0" borderId="41"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79" fillId="0" borderId="13" xfId="1" applyFont="1" applyBorder="1" applyAlignment="1" applyProtection="1">
      <alignment horizontal="left" vertical="center" wrapText="1"/>
      <protection locked="0"/>
    </xf>
    <xf numFmtId="0" fontId="79" fillId="0" borderId="0" xfId="1" applyFont="1" applyBorder="1" applyAlignment="1" applyProtection="1">
      <alignment horizontal="left" vertical="center" wrapText="1"/>
      <protection locked="0"/>
    </xf>
    <xf numFmtId="0" fontId="79" fillId="0" borderId="7" xfId="1" applyFont="1" applyBorder="1" applyAlignment="1" applyProtection="1">
      <alignment horizontal="left" vertical="center" wrapText="1"/>
      <protection locked="0"/>
    </xf>
    <xf numFmtId="0" fontId="25" fillId="0" borderId="13"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79" fillId="0" borderId="10" xfId="1" applyFont="1" applyBorder="1" applyAlignment="1" applyProtection="1">
      <alignment horizontal="center" vertical="center" wrapText="1"/>
      <protection locked="0"/>
    </xf>
    <xf numFmtId="0" fontId="79" fillId="0" borderId="11" xfId="1" applyFont="1" applyBorder="1" applyAlignment="1" applyProtection="1">
      <alignment horizontal="center" vertical="center" wrapText="1"/>
      <protection locked="0"/>
    </xf>
    <xf numFmtId="0" fontId="79" fillId="0" borderId="13" xfId="1" applyFont="1" applyBorder="1" applyAlignment="1" applyProtection="1">
      <alignment horizontal="center" vertical="center" wrapText="1"/>
      <protection locked="0"/>
    </xf>
    <xf numFmtId="0" fontId="79" fillId="0" borderId="0" xfId="1" applyFont="1" applyBorder="1" applyAlignment="1" applyProtection="1">
      <alignment horizontal="center" vertical="center" wrapText="1"/>
      <protection locked="0"/>
    </xf>
    <xf numFmtId="0" fontId="79" fillId="0" borderId="21" xfId="1" applyFont="1" applyBorder="1" applyAlignment="1" applyProtection="1">
      <alignment horizontal="center" vertical="center" wrapText="1"/>
      <protection locked="0"/>
    </xf>
    <xf numFmtId="0" fontId="79" fillId="0" borderId="19" xfId="1" applyFont="1" applyBorder="1" applyAlignment="1" applyProtection="1">
      <alignment horizontal="center"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1" fontId="16" fillId="3" borderId="10" xfId="0" applyNumberFormat="1" applyFont="1" applyFill="1" applyBorder="1" applyAlignment="1" applyProtection="1">
      <alignment horizontal="center" vertical="center"/>
      <protection hidden="1"/>
    </xf>
    <xf numFmtId="1" fontId="16" fillId="3" borderId="11" xfId="0" applyNumberFormat="1" applyFont="1" applyFill="1" applyBorder="1" applyAlignment="1" applyProtection="1">
      <alignment horizontal="center" vertical="center"/>
      <protection hidden="1"/>
    </xf>
    <xf numFmtId="0" fontId="25" fillId="0" borderId="1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2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5" fontId="16" fillId="0" borderId="15" xfId="0" applyNumberFormat="1" applyFont="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0" fontId="25" fillId="0" borderId="2"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protection hidden="1"/>
    </xf>
    <xf numFmtId="1" fontId="17" fillId="0" borderId="20" xfId="0" applyNumberFormat="1"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38" fillId="0" borderId="11" xfId="0" applyFont="1" applyBorder="1" applyAlignment="1" applyProtection="1">
      <alignment horizontal="left" vertical="center" wrapText="1"/>
      <protection locked="0"/>
    </xf>
    <xf numFmtId="0" fontId="38" fillId="0" borderId="12"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19"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5" fillId="0" borderId="2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protection hidden="1"/>
    </xf>
    <xf numFmtId="1" fontId="15" fillId="0" borderId="28" xfId="0" applyNumberFormat="1" applyFont="1" applyBorder="1" applyAlignment="1" applyProtection="1">
      <alignment horizontal="center" vertical="center"/>
      <protection hidden="1"/>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0" fontId="56" fillId="0" borderId="30" xfId="1" applyBorder="1" applyAlignment="1" applyProtection="1">
      <alignment horizontal="center" vertical="center" wrapText="1"/>
      <protection locked="0"/>
    </xf>
    <xf numFmtId="0" fontId="56" fillId="0" borderId="31" xfId="1" applyBorder="1" applyAlignment="1" applyProtection="1">
      <alignment horizontal="center" vertical="center" wrapText="1"/>
      <protection locked="0"/>
    </xf>
    <xf numFmtId="0" fontId="9" fillId="0" borderId="30"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10" fillId="0" borderId="31" xfId="0" applyFont="1" applyBorder="1" applyAlignment="1" applyProtection="1">
      <alignment horizontal="left" vertical="top"/>
      <protection locked="0"/>
    </xf>
    <xf numFmtId="0" fontId="10" fillId="0" borderId="32" xfId="0" applyFont="1" applyBorder="1" applyAlignment="1" applyProtection="1">
      <alignment horizontal="left" vertical="top"/>
      <protection locked="0"/>
    </xf>
    <xf numFmtId="0" fontId="16" fillId="0" borderId="30" xfId="0" applyFont="1" applyBorder="1" applyAlignment="1" applyProtection="1">
      <alignment horizontal="center" vertical="center"/>
      <protection hidden="1"/>
    </xf>
    <xf numFmtId="0" fontId="16" fillId="0" borderId="31" xfId="0" applyFont="1" applyBorder="1" applyAlignment="1" applyProtection="1">
      <alignment horizontal="center" vertical="center"/>
      <protection hidden="1"/>
    </xf>
    <xf numFmtId="0" fontId="31" fillId="0" borderId="31" xfId="0" applyFont="1" applyBorder="1" applyAlignment="1" applyProtection="1">
      <alignment horizontal="left" vertical="top" wrapText="1"/>
      <protection locked="0"/>
    </xf>
    <xf numFmtId="0" fontId="31" fillId="0" borderId="32" xfId="0" applyFont="1" applyBorder="1" applyAlignment="1" applyProtection="1">
      <alignment horizontal="left" vertical="top" wrapText="1"/>
      <protection locked="0"/>
    </xf>
    <xf numFmtId="0" fontId="78" fillId="3" borderId="30" xfId="1" applyFont="1" applyFill="1" applyBorder="1" applyAlignment="1" applyProtection="1">
      <alignment horizontal="center" vertical="center" wrapText="1"/>
      <protection locked="0"/>
    </xf>
    <xf numFmtId="0" fontId="78" fillId="3" borderId="31" xfId="1" applyFont="1" applyFill="1" applyBorder="1" applyAlignment="1" applyProtection="1">
      <alignment horizontal="center" vertical="center" wrapText="1"/>
      <protection locked="0"/>
    </xf>
    <xf numFmtId="0" fontId="8" fillId="3" borderId="30" xfId="0" applyFont="1" applyFill="1" applyBorder="1" applyAlignment="1" applyProtection="1">
      <alignment horizontal="left" vertical="top" wrapText="1"/>
      <protection locked="0"/>
    </xf>
    <xf numFmtId="0" fontId="8" fillId="3" borderId="31" xfId="0" applyFont="1" applyFill="1" applyBorder="1" applyAlignment="1" applyProtection="1">
      <alignment horizontal="left" vertical="top" wrapText="1"/>
      <protection locked="0"/>
    </xf>
    <xf numFmtId="0" fontId="4" fillId="3" borderId="31" xfId="0" applyFont="1" applyFill="1" applyBorder="1" applyAlignment="1" applyProtection="1">
      <alignment horizontal="left" vertical="top"/>
      <protection locked="0"/>
    </xf>
    <xf numFmtId="0" fontId="4" fillId="3" borderId="32" xfId="0" applyFont="1" applyFill="1" applyBorder="1" applyAlignment="1" applyProtection="1">
      <alignment horizontal="left" vertical="top"/>
      <protection locked="0"/>
    </xf>
    <xf numFmtId="0" fontId="26" fillId="3" borderId="30" xfId="0" applyFont="1" applyFill="1" applyBorder="1" applyAlignment="1" applyProtection="1">
      <alignment horizontal="center" vertical="center"/>
      <protection locked="0"/>
    </xf>
    <xf numFmtId="0" fontId="26" fillId="3" borderId="31" xfId="0" applyFont="1" applyFill="1" applyBorder="1" applyAlignment="1" applyProtection="1">
      <alignment horizontal="center" vertical="center"/>
      <protection locked="0"/>
    </xf>
    <xf numFmtId="0" fontId="25" fillId="3" borderId="31"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89" fillId="3" borderId="31" xfId="0" applyFont="1" applyFill="1" applyBorder="1" applyAlignment="1" applyProtection="1">
      <alignment horizontal="left" vertical="center" wrapText="1"/>
      <protection locked="0"/>
    </xf>
    <xf numFmtId="0" fontId="89" fillId="3" borderId="32" xfId="0" applyFont="1" applyFill="1" applyBorder="1" applyAlignment="1" applyProtection="1">
      <alignment horizontal="left" vertical="center" wrapText="1"/>
      <protection locked="0"/>
    </xf>
    <xf numFmtId="0" fontId="25" fillId="0" borderId="11"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84" fillId="0" borderId="10" xfId="1" applyFont="1" applyBorder="1" applyAlignment="1" applyProtection="1">
      <alignment horizontal="center" vertical="center" wrapText="1"/>
      <protection locked="0"/>
    </xf>
    <xf numFmtId="0" fontId="84" fillId="0" borderId="11" xfId="1" applyFont="1" applyBorder="1" applyAlignment="1" applyProtection="1">
      <alignment horizontal="center" vertical="center"/>
      <protection locked="0"/>
    </xf>
    <xf numFmtId="0" fontId="84" fillId="0" borderId="13" xfId="1" applyFont="1" applyBorder="1" applyAlignment="1" applyProtection="1">
      <alignment horizontal="center" vertical="center"/>
      <protection locked="0"/>
    </xf>
    <xf numFmtId="0" fontId="84" fillId="0" borderId="0" xfId="1" applyFont="1" applyBorder="1" applyAlignment="1" applyProtection="1">
      <alignment horizontal="center" vertical="center"/>
      <protection locked="0"/>
    </xf>
    <xf numFmtId="0" fontId="84" fillId="0" borderId="21" xfId="1" applyFont="1" applyBorder="1" applyAlignment="1" applyProtection="1">
      <alignment horizontal="center" vertical="center"/>
      <protection locked="0"/>
    </xf>
    <xf numFmtId="0" fontId="84" fillId="0" borderId="19" xfId="1" applyFont="1" applyBorder="1" applyAlignment="1" applyProtection="1">
      <alignment horizontal="center" vertical="center"/>
      <protection locked="0"/>
    </xf>
    <xf numFmtId="0" fontId="8" fillId="0" borderId="13"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6" fillId="3" borderId="10" xfId="1" applyFont="1" applyFill="1" applyBorder="1" applyAlignment="1" applyProtection="1">
      <alignment horizontal="center" vertical="center" wrapText="1"/>
      <protection locked="0"/>
    </xf>
    <xf numFmtId="0" fontId="86" fillId="3" borderId="11" xfId="1" applyFont="1" applyFill="1" applyBorder="1" applyAlignment="1" applyProtection="1">
      <alignment horizontal="center" vertical="center"/>
      <protection locked="0"/>
    </xf>
    <xf numFmtId="0" fontId="86" fillId="3" borderId="13" xfId="1" applyFont="1" applyFill="1" applyBorder="1" applyAlignment="1" applyProtection="1">
      <alignment horizontal="center" vertical="center" wrapText="1"/>
      <protection locked="0"/>
    </xf>
    <xf numFmtId="0" fontId="86" fillId="3" borderId="0" xfId="1" applyFont="1" applyFill="1" applyBorder="1" applyAlignment="1" applyProtection="1">
      <alignment horizontal="center" vertical="center"/>
      <protection locked="0"/>
    </xf>
    <xf numFmtId="0" fontId="86" fillId="3" borderId="13" xfId="1" applyFont="1" applyFill="1" applyBorder="1" applyAlignment="1" applyProtection="1">
      <alignment horizontal="center" vertical="center"/>
      <protection locked="0"/>
    </xf>
    <xf numFmtId="0" fontId="86" fillId="3" borderId="21" xfId="1" applyFont="1" applyFill="1" applyBorder="1" applyAlignment="1" applyProtection="1">
      <alignment horizontal="center" vertical="center"/>
      <protection locked="0"/>
    </xf>
    <xf numFmtId="0" fontId="86" fillId="3" borderId="19" xfId="1" applyFont="1" applyFill="1" applyBorder="1" applyAlignment="1" applyProtection="1">
      <alignment horizontal="center" vertical="center"/>
      <protection locked="0"/>
    </xf>
    <xf numFmtId="0" fontId="32" fillId="3" borderId="10" xfId="0" applyFont="1" applyFill="1" applyBorder="1" applyAlignment="1" applyProtection="1">
      <alignment horizontal="center" vertical="center" wrapText="1"/>
      <protection locked="0"/>
    </xf>
    <xf numFmtId="0" fontId="32" fillId="3" borderId="11" xfId="0" applyFont="1" applyFill="1" applyBorder="1" applyAlignment="1" applyProtection="1">
      <alignment horizontal="center" vertical="center" wrapText="1"/>
      <protection locked="0"/>
    </xf>
    <xf numFmtId="0" fontId="32" fillId="3" borderId="13"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25" fillId="3" borderId="11" xfId="0" applyFont="1" applyFill="1" applyBorder="1" applyAlignment="1" applyProtection="1">
      <alignment horizontal="justify" vertical="top" wrapText="1"/>
      <protection locked="0"/>
    </xf>
    <xf numFmtId="0" fontId="25" fillId="3" borderId="12" xfId="0" applyFont="1" applyFill="1" applyBorder="1" applyAlignment="1" applyProtection="1">
      <alignment horizontal="justify" vertical="top" wrapText="1"/>
      <protection locked="0"/>
    </xf>
    <xf numFmtId="0" fontId="25" fillId="3" borderId="0" xfId="0" applyFont="1" applyFill="1" applyAlignment="1" applyProtection="1">
      <alignment horizontal="justify" vertical="top" wrapText="1"/>
      <protection locked="0"/>
    </xf>
    <xf numFmtId="0" fontId="25" fillId="3" borderId="14" xfId="0" applyFont="1" applyFill="1" applyBorder="1" applyAlignment="1" applyProtection="1">
      <alignment horizontal="justify" vertical="top" wrapText="1"/>
      <protection locked="0"/>
    </xf>
    <xf numFmtId="0" fontId="25" fillId="3" borderId="19" xfId="0" applyFont="1" applyFill="1" applyBorder="1" applyAlignment="1" applyProtection="1">
      <alignment horizontal="justify" vertical="top" wrapText="1"/>
      <protection locked="0"/>
    </xf>
    <xf numFmtId="0" fontId="25" fillId="3" borderId="20" xfId="0" applyFont="1" applyFill="1" applyBorder="1" applyAlignment="1" applyProtection="1">
      <alignment horizontal="justify" vertical="top" wrapText="1"/>
      <protection locked="0"/>
    </xf>
    <xf numFmtId="0" fontId="28" fillId="3" borderId="11" xfId="0"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1" fontId="15" fillId="0" borderId="0" xfId="0" applyNumberFormat="1" applyFont="1" applyAlignment="1" applyProtection="1">
      <alignment horizontal="center" vertical="center"/>
      <protection hidden="1"/>
    </xf>
    <xf numFmtId="1" fontId="15" fillId="0" borderId="14" xfId="0" applyNumberFormat="1" applyFont="1" applyBorder="1" applyAlignment="1" applyProtection="1">
      <alignment horizontal="center" vertical="center"/>
      <protection hidden="1"/>
    </xf>
    <xf numFmtId="0" fontId="3" fillId="3" borderId="25"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hidden="1"/>
    </xf>
    <xf numFmtId="0" fontId="18" fillId="0" borderId="2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protection locked="0"/>
    </xf>
    <xf numFmtId="0" fontId="18" fillId="3" borderId="31" xfId="0" applyFont="1" applyFill="1" applyBorder="1" applyAlignment="1" applyProtection="1">
      <alignment horizontal="center" vertical="center"/>
      <protection hidden="1"/>
    </xf>
    <xf numFmtId="0" fontId="18" fillId="3" borderId="32" xfId="0" applyFont="1" applyFill="1" applyBorder="1" applyAlignment="1" applyProtection="1">
      <alignment horizontal="center" vertical="center"/>
      <protection hidden="1"/>
    </xf>
    <xf numFmtId="0" fontId="4" fillId="4" borderId="21"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84" fillId="0" borderId="31" xfId="1" applyFont="1" applyBorder="1" applyAlignment="1" applyProtection="1">
      <alignment horizontal="center" vertical="center"/>
      <protection locked="0"/>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38" fillId="0" borderId="31" xfId="0" applyFont="1" applyBorder="1" applyAlignment="1" applyProtection="1">
      <alignment horizontal="justify" vertical="top"/>
      <protection locked="0"/>
    </xf>
    <xf numFmtId="0" fontId="38" fillId="0" borderId="32" xfId="0" applyFont="1" applyBorder="1" applyAlignment="1" applyProtection="1">
      <alignment horizontal="justify" vertical="top"/>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17" fillId="0" borderId="13"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8" fillId="0" borderId="13"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 fillId="0" borderId="0" xfId="0" applyFont="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hidden="1"/>
    </xf>
    <xf numFmtId="0" fontId="18" fillId="0" borderId="2"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4" fillId="0" borderId="2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7" fillId="3" borderId="15" xfId="0" applyFont="1" applyFill="1" applyBorder="1" applyAlignment="1" applyProtection="1">
      <alignment horizontal="center" vertical="center"/>
      <protection hidden="1"/>
    </xf>
    <xf numFmtId="0" fontId="19" fillId="3" borderId="17" xfId="0" applyFont="1" applyFill="1" applyBorder="1" applyAlignment="1" applyProtection="1">
      <alignment horizontal="left" vertical="center"/>
      <protection locked="0"/>
    </xf>
    <xf numFmtId="0" fontId="19" fillId="3" borderId="18" xfId="0" applyFont="1" applyFill="1" applyBorder="1" applyAlignment="1" applyProtection="1">
      <alignment horizontal="left" vertical="center"/>
      <protection locked="0"/>
    </xf>
    <xf numFmtId="0" fontId="32" fillId="0" borderId="21"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7" fillId="0" borderId="21" xfId="0" applyFont="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84" fillId="0" borderId="11" xfId="1" applyFont="1" applyBorder="1" applyAlignment="1" applyProtection="1">
      <alignment horizontal="center" vertical="center" wrapText="1"/>
      <protection locked="0"/>
    </xf>
    <xf numFmtId="0" fontId="84" fillId="0" borderId="21" xfId="1" applyFont="1" applyBorder="1" applyAlignment="1" applyProtection="1">
      <alignment horizontal="center" vertical="center" wrapText="1"/>
      <protection locked="0"/>
    </xf>
    <xf numFmtId="0" fontId="84" fillId="0" borderId="19" xfId="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 fontId="62" fillId="0" borderId="13" xfId="0" applyNumberFormat="1" applyFont="1" applyBorder="1" applyAlignment="1" applyProtection="1">
      <alignment horizontal="center" vertical="center" wrapText="1"/>
      <protection hidden="1"/>
    </xf>
    <xf numFmtId="1" fontId="62" fillId="0" borderId="0" xfId="0" applyNumberFormat="1" applyFont="1" applyAlignment="1" applyProtection="1">
      <alignment horizontal="center" vertical="center" wrapText="1"/>
      <protection hidden="1"/>
    </xf>
    <xf numFmtId="0" fontId="77" fillId="0" borderId="10" xfId="1" applyFont="1" applyBorder="1" applyAlignment="1" applyProtection="1">
      <alignment horizontal="center" vertical="center" wrapText="1"/>
      <protection locked="0"/>
    </xf>
    <xf numFmtId="0" fontId="77" fillId="0" borderId="11" xfId="1" applyFont="1" applyBorder="1" applyAlignment="1" applyProtection="1">
      <alignment horizontal="center" vertical="center" wrapText="1"/>
      <protection locked="0"/>
    </xf>
    <xf numFmtId="0" fontId="77" fillId="0" borderId="13" xfId="1" applyFont="1" applyBorder="1" applyAlignment="1" applyProtection="1">
      <alignment horizontal="center" vertical="center" wrapText="1"/>
      <protection locked="0"/>
    </xf>
    <xf numFmtId="0" fontId="77" fillId="0" borderId="0"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19" xfId="1" applyFont="1" applyBorder="1" applyAlignment="1" applyProtection="1">
      <alignment horizontal="center" vertical="center" wrapText="1"/>
      <protection locked="0"/>
    </xf>
    <xf numFmtId="0" fontId="32" fillId="0" borderId="10"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7" fillId="0" borderId="15"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9" fillId="0" borderId="21" xfId="0" applyFont="1" applyBorder="1" applyAlignment="1" applyProtection="1">
      <alignment horizontal="right" vertical="center" wrapText="1"/>
      <protection locked="0"/>
    </xf>
    <xf numFmtId="0" fontId="9" fillId="0" borderId="19" xfId="0" applyFont="1" applyBorder="1" applyAlignment="1" applyProtection="1">
      <alignment horizontal="right" vertical="center" wrapText="1"/>
      <protection locked="0"/>
    </xf>
    <xf numFmtId="0" fontId="9" fillId="0" borderId="20" xfId="0" applyFont="1" applyBorder="1" applyAlignment="1" applyProtection="1">
      <alignment horizontal="right" vertical="center" wrapText="1"/>
      <protection locked="0"/>
    </xf>
    <xf numFmtId="0" fontId="17" fillId="0" borderId="21"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locked="0"/>
    </xf>
    <xf numFmtId="0" fontId="79" fillId="0" borderId="12" xfId="1" applyFont="1" applyBorder="1" applyAlignment="1" applyProtection="1">
      <alignment horizontal="center" vertical="center" wrapText="1"/>
      <protection locked="0"/>
    </xf>
    <xf numFmtId="0" fontId="79" fillId="0" borderId="14" xfId="1" applyFont="1" applyBorder="1" applyAlignment="1" applyProtection="1">
      <alignment horizontal="center" vertical="center" wrapText="1"/>
      <protection locked="0"/>
    </xf>
    <xf numFmtId="0" fontId="79" fillId="0" borderId="20" xfId="1"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89" fillId="0" borderId="11" xfId="0" applyFont="1" applyBorder="1" applyAlignment="1" applyProtection="1">
      <alignment horizontal="distributed" vertical="top" wrapText="1"/>
      <protection locked="0"/>
    </xf>
    <xf numFmtId="0" fontId="89" fillId="0" borderId="12" xfId="0" applyFont="1" applyBorder="1" applyAlignment="1" applyProtection="1">
      <alignment horizontal="distributed" vertical="top" wrapText="1"/>
      <protection locked="0"/>
    </xf>
    <xf numFmtId="0" fontId="89" fillId="0" borderId="0" xfId="0" applyFont="1" applyAlignment="1" applyProtection="1">
      <alignment horizontal="distributed" vertical="top" wrapText="1"/>
      <protection locked="0"/>
    </xf>
    <xf numFmtId="0" fontId="89" fillId="0" borderId="14" xfId="0" applyFont="1" applyBorder="1" applyAlignment="1" applyProtection="1">
      <alignment horizontal="distributed" vertical="top" wrapText="1"/>
      <protection locked="0"/>
    </xf>
    <xf numFmtId="0" fontId="89" fillId="0" borderId="19" xfId="0" applyFont="1" applyBorder="1" applyAlignment="1" applyProtection="1">
      <alignment horizontal="distributed" vertical="top" wrapText="1"/>
      <protection locked="0"/>
    </xf>
    <xf numFmtId="0" fontId="89" fillId="0" borderId="20" xfId="0" applyFont="1" applyBorder="1" applyAlignment="1" applyProtection="1">
      <alignment horizontal="distributed" vertical="top" wrapText="1"/>
      <protection locked="0"/>
    </xf>
    <xf numFmtId="0" fontId="8" fillId="0" borderId="10" xfId="0" applyFont="1" applyBorder="1" applyAlignment="1" applyProtection="1">
      <alignment horizontal="center" vertical="top" wrapText="1"/>
      <protection locked="0"/>
    </xf>
    <xf numFmtId="0" fontId="8" fillId="0" borderId="11" xfId="0" applyFont="1" applyBorder="1" applyAlignment="1" applyProtection="1">
      <alignment horizontal="center" vertical="top" wrapText="1"/>
      <protection locked="0"/>
    </xf>
    <xf numFmtId="0" fontId="8" fillId="0" borderId="12" xfId="0" applyFont="1" applyBorder="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21" xfId="0" applyFont="1" applyBorder="1" applyAlignment="1" applyProtection="1">
      <alignment horizontal="center" vertical="top" wrapText="1"/>
      <protection locked="0"/>
    </xf>
    <xf numFmtId="0" fontId="6" fillId="0" borderId="19" xfId="0" applyFont="1" applyBorder="1" applyAlignment="1" applyProtection="1">
      <alignment horizontal="center" vertical="top" wrapText="1"/>
      <protection locked="0"/>
    </xf>
    <xf numFmtId="0" fontId="6" fillId="0" borderId="20" xfId="0" applyFont="1" applyBorder="1" applyAlignment="1" applyProtection="1">
      <alignment horizontal="center" vertical="top" wrapText="1"/>
      <protection locked="0"/>
    </xf>
    <xf numFmtId="0" fontId="78" fillId="0" borderId="13" xfId="1" applyFont="1" applyBorder="1" applyAlignment="1" applyProtection="1">
      <alignment horizontal="center" vertical="top" wrapText="1"/>
      <protection locked="0"/>
    </xf>
    <xf numFmtId="0" fontId="78" fillId="0" borderId="0" xfId="1" applyFont="1" applyBorder="1" applyAlignment="1" applyProtection="1">
      <alignment horizontal="center" vertical="top" wrapText="1"/>
      <protection locked="0"/>
    </xf>
    <xf numFmtId="0" fontId="92" fillId="0" borderId="11" xfId="0" applyFont="1" applyBorder="1" applyAlignment="1" applyProtection="1">
      <alignment horizontal="justify" vertical="top" wrapText="1"/>
      <protection locked="0"/>
    </xf>
    <xf numFmtId="0" fontId="92" fillId="0" borderId="12" xfId="0" applyFont="1" applyBorder="1" applyAlignment="1" applyProtection="1">
      <alignment horizontal="justify" vertical="top" wrapText="1"/>
      <protection locked="0"/>
    </xf>
    <xf numFmtId="0" fontId="92" fillId="0" borderId="0" xfId="0" applyFont="1" applyAlignment="1" applyProtection="1">
      <alignment horizontal="justify" vertical="top" wrapText="1"/>
      <protection locked="0"/>
    </xf>
    <xf numFmtId="0" fontId="92" fillId="0" borderId="14" xfId="0" applyFont="1" applyBorder="1" applyAlignment="1" applyProtection="1">
      <alignment horizontal="justify" vertical="top" wrapText="1"/>
      <protection locked="0"/>
    </xf>
    <xf numFmtId="0" fontId="92" fillId="0" borderId="19" xfId="0" applyFont="1" applyBorder="1" applyAlignment="1" applyProtection="1">
      <alignment horizontal="justify" vertical="top" wrapText="1"/>
      <protection locked="0"/>
    </xf>
    <xf numFmtId="0" fontId="92" fillId="0" borderId="20" xfId="0" applyFont="1" applyBorder="1" applyAlignment="1" applyProtection="1">
      <alignment horizontal="justify" vertical="top" wrapText="1"/>
      <protection locked="0"/>
    </xf>
    <xf numFmtId="1" fontId="17" fillId="0" borderId="15" xfId="0" applyNumberFormat="1" applyFont="1" applyBorder="1" applyAlignment="1" applyProtection="1">
      <alignment horizontal="center" vertical="center" wrapText="1"/>
      <protection hidden="1"/>
    </xf>
    <xf numFmtId="1" fontId="17" fillId="0" borderId="2"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5" fillId="0" borderId="2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27" fillId="0" borderId="13"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1" fontId="63" fillId="0" borderId="21" xfId="0" applyNumberFormat="1" applyFont="1" applyBorder="1" applyAlignment="1" applyProtection="1">
      <alignment horizontal="right" vertical="center" wrapText="1"/>
      <protection hidden="1"/>
    </xf>
    <xf numFmtId="1" fontId="63" fillId="0" borderId="19" xfId="0" applyNumberFormat="1" applyFont="1" applyBorder="1" applyAlignment="1" applyProtection="1">
      <alignment horizontal="right" vertical="center" wrapText="1"/>
      <protection hidden="1"/>
    </xf>
    <xf numFmtId="0" fontId="34" fillId="0" borderId="19" xfId="0" applyFont="1" applyBorder="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17" fillId="0" borderId="31" xfId="0" applyFont="1" applyBorder="1" applyAlignment="1" applyProtection="1">
      <alignment horizontal="center" vertical="center"/>
      <protection hidden="1"/>
    </xf>
    <xf numFmtId="0" fontId="28" fillId="0" borderId="31" xfId="0" applyFont="1" applyBorder="1" applyAlignment="1" applyProtection="1">
      <alignment horizontal="right" vertical="center"/>
      <protection locked="0"/>
    </xf>
    <xf numFmtId="0" fontId="28" fillId="0" borderId="31" xfId="0" applyFont="1" applyBorder="1" applyAlignment="1" applyProtection="1">
      <alignment horizontal="center" vertical="center"/>
      <protection locked="0"/>
    </xf>
    <xf numFmtId="164" fontId="28" fillId="0" borderId="31" xfId="0" applyNumberFormat="1" applyFont="1" applyBorder="1" applyAlignment="1" applyProtection="1">
      <alignment horizontal="center" vertical="center"/>
      <protection hidden="1"/>
    </xf>
    <xf numFmtId="164" fontId="28" fillId="0" borderId="31" xfId="0" applyNumberFormat="1" applyFont="1" applyBorder="1" applyAlignment="1" applyProtection="1">
      <alignment horizontal="left" vertical="center"/>
      <protection hidden="1"/>
    </xf>
    <xf numFmtId="164" fontId="28" fillId="0" borderId="32" xfId="0" applyNumberFormat="1" applyFont="1" applyBorder="1" applyAlignment="1" applyProtection="1">
      <alignment horizontal="left" vertical="center"/>
      <protection hidden="1"/>
    </xf>
    <xf numFmtId="0" fontId="3" fillId="0" borderId="3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38" fillId="0" borderId="11" xfId="0" applyFont="1" applyBorder="1" applyAlignment="1" applyProtection="1">
      <alignment horizontal="distributed" vertical="top" wrapText="1"/>
      <protection locked="0"/>
    </xf>
    <xf numFmtId="0" fontId="38" fillId="0" borderId="12" xfId="0" applyFont="1" applyBorder="1" applyAlignment="1" applyProtection="1">
      <alignment horizontal="distributed" vertical="top" wrapText="1"/>
      <protection locked="0"/>
    </xf>
    <xf numFmtId="0" fontId="47" fillId="0" borderId="4" xfId="0" applyFont="1" applyBorder="1" applyAlignment="1" applyProtection="1">
      <alignment horizontal="left"/>
      <protection hidden="1"/>
    </xf>
    <xf numFmtId="0" fontId="5" fillId="0" borderId="0" xfId="0" applyFont="1" applyAlignment="1" applyProtection="1">
      <alignment horizontal="left"/>
      <protection hidden="1"/>
    </xf>
    <xf numFmtId="0" fontId="17" fillId="0" borderId="39" xfId="0" applyFont="1" applyBorder="1" applyAlignment="1" applyProtection="1">
      <alignment horizontal="center" vertical="center" wrapText="1"/>
      <protection hidden="1"/>
    </xf>
    <xf numFmtId="0" fontId="17" fillId="0" borderId="32" xfId="0" applyFont="1" applyBorder="1" applyAlignment="1" applyProtection="1">
      <alignment horizontal="center" vertical="center" wrapText="1"/>
      <protection hidden="1"/>
    </xf>
    <xf numFmtId="0" fontId="77" fillId="0" borderId="30" xfId="1" applyFont="1" applyBorder="1" applyAlignment="1" applyProtection="1">
      <alignment horizontal="center" vertical="center" wrapText="1"/>
      <protection locked="0"/>
    </xf>
    <xf numFmtId="0" fontId="77" fillId="0" borderId="31" xfId="1" applyFont="1" applyBorder="1" applyAlignment="1" applyProtection="1">
      <alignment horizontal="center" vertical="center"/>
      <protection locked="0"/>
    </xf>
    <xf numFmtId="0" fontId="27" fillId="0" borderId="39"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 fillId="2" borderId="19" xfId="0" applyFont="1" applyFill="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7" fillId="0" borderId="19" xfId="0" applyFont="1" applyBorder="1" applyAlignment="1" applyProtection="1">
      <alignment horizontal="left" vertical="center"/>
      <protection locked="0"/>
    </xf>
    <xf numFmtId="0" fontId="18" fillId="2" borderId="19" xfId="0" applyFont="1" applyFill="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17" fillId="0" borderId="3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16" fillId="0" borderId="0" xfId="0" applyFont="1" applyAlignment="1" applyProtection="1">
      <alignment horizontal="left" vertical="center"/>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79" fillId="0" borderId="25" xfId="1" applyFont="1" applyBorder="1" applyAlignment="1" applyProtection="1">
      <alignment horizontal="center" vertical="center" wrapText="1"/>
      <protection locked="0"/>
    </xf>
    <xf numFmtId="0" fontId="79" fillId="0" borderId="4" xfId="1" applyFont="1" applyBorder="1" applyAlignment="1" applyProtection="1">
      <alignment horizontal="center" vertical="center"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85" fillId="0" borderId="25" xfId="1" applyFont="1" applyBorder="1" applyAlignment="1" applyProtection="1">
      <alignment horizontal="left" vertical="top" wrapText="1"/>
      <protection locked="0"/>
    </xf>
    <xf numFmtId="0" fontId="85" fillId="0" borderId="4" xfId="1" applyFont="1" applyBorder="1" applyAlignment="1" applyProtection="1">
      <alignment horizontal="left" vertical="top" wrapText="1"/>
      <protection locked="0"/>
    </xf>
    <xf numFmtId="0" fontId="85" fillId="0" borderId="26" xfId="1" applyFont="1" applyBorder="1" applyAlignment="1" applyProtection="1">
      <alignment horizontal="left" vertical="top" wrapText="1"/>
      <protection locked="0"/>
    </xf>
    <xf numFmtId="0" fontId="87" fillId="0" borderId="0" xfId="1" applyFont="1" applyAlignment="1" applyProtection="1">
      <alignment horizontal="left" vertical="center"/>
      <protection locked="0"/>
    </xf>
    <xf numFmtId="0" fontId="88" fillId="0" borderId="0" xfId="0" applyFont="1" applyAlignment="1" applyProtection="1">
      <alignment horizontal="left" vertical="center"/>
      <protection locked="0"/>
    </xf>
    <xf numFmtId="0" fontId="59" fillId="0" borderId="0" xfId="1" applyFont="1" applyBorder="1" applyAlignment="1" applyProtection="1">
      <alignment horizontal="left" vertical="center"/>
      <protection locked="0"/>
    </xf>
    <xf numFmtId="0" fontId="47" fillId="0" borderId="0" xfId="0" quotePrefix="1"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28" fillId="0" borderId="0" xfId="0" applyFont="1" applyAlignment="1" applyProtection="1">
      <alignment horizontal="left" vertical="center"/>
      <protection hidden="1"/>
    </xf>
    <xf numFmtId="0" fontId="16" fillId="0" borderId="31" xfId="0" applyFont="1" applyBorder="1" applyAlignment="1" applyProtection="1">
      <alignment horizontal="center" vertical="center"/>
      <protection locked="0"/>
    </xf>
    <xf numFmtId="165" fontId="62" fillId="0" borderId="1" xfId="0" applyNumberFormat="1" applyFont="1" applyBorder="1" applyAlignment="1" applyProtection="1">
      <alignment horizontal="center" vertical="center"/>
      <protection hidden="1"/>
    </xf>
    <xf numFmtId="165" fontId="62" fillId="0" borderId="38" xfId="0" applyNumberFormat="1" applyFont="1" applyBorder="1" applyAlignment="1" applyProtection="1">
      <alignment horizontal="center" vertical="center"/>
      <protection hidden="1"/>
    </xf>
    <xf numFmtId="0" fontId="49" fillId="0" borderId="1" xfId="0" applyFont="1" applyBorder="1" applyAlignment="1" applyProtection="1">
      <alignment horizontal="center" vertical="center"/>
      <protection hidden="1"/>
    </xf>
    <xf numFmtId="0" fontId="49" fillId="0" borderId="38" xfId="0" applyFont="1" applyBorder="1" applyAlignment="1" applyProtection="1">
      <alignment horizontal="center" vertical="center"/>
      <protection hidden="1"/>
    </xf>
    <xf numFmtId="0" fontId="4" fillId="0" borderId="0" xfId="0" applyFont="1" applyAlignment="1" applyProtection="1">
      <alignment horizontal="center"/>
      <protection locked="0"/>
    </xf>
    <xf numFmtId="0" fontId="4" fillId="0" borderId="19" xfId="0" applyFont="1" applyBorder="1" applyAlignment="1" applyProtection="1">
      <alignment horizontal="right" vertical="center"/>
      <protection hidden="1"/>
    </xf>
    <xf numFmtId="165" fontId="49" fillId="0" borderId="1" xfId="0" applyNumberFormat="1" applyFont="1" applyBorder="1" applyAlignment="1" applyProtection="1">
      <alignment horizontal="left" vertical="center"/>
      <protection hidden="1"/>
    </xf>
    <xf numFmtId="165" fontId="49" fillId="0" borderId="38" xfId="0" applyNumberFormat="1" applyFont="1" applyBorder="1" applyAlignment="1" applyProtection="1">
      <alignment horizontal="left" vertical="center"/>
      <protection hidden="1"/>
    </xf>
    <xf numFmtId="0" fontId="10" fillId="0" borderId="30"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protection locked="0"/>
    </xf>
    <xf numFmtId="0" fontId="37" fillId="0" borderId="39" xfId="0" applyFont="1" applyBorder="1" applyAlignment="1" applyProtection="1">
      <alignment horizontal="center" vertical="center"/>
      <protection hidden="1"/>
    </xf>
    <xf numFmtId="0" fontId="37" fillId="0" borderId="31" xfId="0" applyFont="1" applyBorder="1" applyAlignment="1" applyProtection="1">
      <alignment horizontal="center" vertical="center"/>
      <protection hidden="1"/>
    </xf>
    <xf numFmtId="0" fontId="73" fillId="0" borderId="0" xfId="1" applyFont="1" applyAlignment="1" applyProtection="1">
      <alignment horizontal="left" vertical="center"/>
      <protection hidden="1"/>
    </xf>
    <xf numFmtId="0" fontId="74" fillId="0" borderId="0" xfId="0" applyFont="1" applyAlignment="1" applyProtection="1">
      <alignment horizontal="left" vertical="center"/>
      <protection hidden="1"/>
    </xf>
    <xf numFmtId="0" fontId="56" fillId="0" borderId="0" xfId="1" applyAlignment="1" applyProtection="1">
      <alignment horizontal="left" vertical="center"/>
      <protection hidden="1"/>
    </xf>
  </cellXfs>
  <cellStyles count="2">
    <cellStyle name="Hyperlink" xfId="1" builtinId="8"/>
    <cellStyle name="Normal" xfId="0" builtinId="0"/>
  </cellStyles>
  <dxfs count="18">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3" tint="0.59996337778862885"/>
        </patternFill>
      </fill>
    </dxf>
    <dxf>
      <fill>
        <patternFill>
          <bgColor rgb="FF92D050"/>
        </patternFill>
      </fill>
    </dxf>
    <dxf>
      <fill>
        <patternFill>
          <bgColor rgb="FF92D050"/>
        </patternFill>
      </fill>
    </dxf>
    <dxf>
      <fill>
        <patternFill>
          <bgColor rgb="FF92D050"/>
        </patternFill>
      </fill>
    </dxf>
    <dxf>
      <fill>
        <patternFill>
          <bgColor theme="3" tint="0.79998168889431442"/>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179295</xdr:colOff>
      <xdr:row>44</xdr:row>
      <xdr:rowOff>44824</xdr:rowOff>
    </xdr:from>
    <xdr:ext cx="1338542" cy="1616448"/>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95" y="29438974"/>
          <a:ext cx="1338542" cy="16164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179295</xdr:colOff>
      <xdr:row>74</xdr:row>
      <xdr:rowOff>44824</xdr:rowOff>
    </xdr:from>
    <xdr:ext cx="1338542" cy="1616448"/>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95" y="30591499"/>
          <a:ext cx="1338542" cy="161644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245969</xdr:colOff>
      <xdr:row>0</xdr:row>
      <xdr:rowOff>152400</xdr:rowOff>
    </xdr:from>
    <xdr:ext cx="2030505" cy="218122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3569" y="152400"/>
          <a:ext cx="2030505" cy="218122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asanhmt.com/%e0%a7%a8%e0%a7%ac%e0%a7%b7-%e0%a6%ac%e0%a6%b0%e0%a6%96%e0%a6%be%e0%a6%b8%e0%a7%8d%e0%a6%a4-%e0%a6%87%e0%a6%a4%e0%a7%8d%e0%a6%af%e0%a6%be%e0%a6%a6%e0%a6%bf-%e0%a6%ac%e0%a7%8d%e0%a6%af%e0%a6%a4/22/08/2021/" TargetMode="External"/><Relationship Id="rId13" Type="http://schemas.openxmlformats.org/officeDocument/2006/relationships/hyperlink" Target="https://hasanhmt.com/%e0%a6%9a%e0%a6%be%e0%a6%95%e0%a7%81%e0%a6%b0%e0%a7%80-%e0%a6%b9%e0%a6%87%e0%a6%a4%e0%a7%87-%e0%a6%a1%e0%a6%bf%e0%a6%b8%e0%a6%9a%e0%a6%be%e0%a6%b0%e0%a7%8d%e0%a6%9c/22/08/2021/" TargetMode="External"/><Relationship Id="rId18" Type="http://schemas.openxmlformats.org/officeDocument/2006/relationships/drawing" Target="../drawings/drawing1.xml"/><Relationship Id="rId3" Type="http://schemas.openxmlformats.org/officeDocument/2006/relationships/hyperlink" Target="https://hasanhmt.com/%e0%a6%95%e0%a6%a4%e0%a6%bf%e0%a6%aa%e0%a7%9f-%e0%a6%95%e0%a7%8d%e0%a6%b7%e0%a7%87%e0%a6%a4%e0%a7%8d%e0%a6%b0%e0%a7%87-%e0%a6%8f%e0%a6%95-%e0%a6%ac%e0%a7%8e%e0%a6%b8%e0%a6%b0-%e0%a6%9b/22/08/2021/" TargetMode="External"/><Relationship Id="rId7" Type="http://schemas.openxmlformats.org/officeDocument/2006/relationships/hyperlink" Target="https://hasanhmt.com/%e0%a6%85%e0%a6%b8%e0%a6%a6%e0%a6%be%e0%a6%9a%e0%a6%b0%e0%a6%a3-%e0%a6%8f%e0%a6%ac%e0%a6%82-%e0%a6%a6%e0%a6%a3%e0%a7%8d%e0%a6%a1-%e0%a6%aa%e0%a7%8d%e0%a6%b0%e0%a6%be%e0%a6%aa%e0%a7%8d%e0%a6%a4/22/08/2021/" TargetMode="External"/><Relationship Id="rId12" Type="http://schemas.openxmlformats.org/officeDocument/2006/relationships/hyperlink" Target="https://hasanhmt.com/%e0%a6%85%e0%a6%b8%e0%a6%a6%e0%a6%be%e0%a6%9a%e0%a6%b0%e0%a6%a3-%e0%a6%8f%e0%a6%ac%e0%a6%82-%e0%a6%a6%e0%a6%a3%e0%a7%8d%e0%a6%a1-%e0%a6%aa%e0%a7%8d%e0%a6%b0%e0%a6%be%e0%a6%aa%e0%a7%8d%e0%a6%a4/22/08/2021/" TargetMode="External"/><Relationship Id="rId17" Type="http://schemas.openxmlformats.org/officeDocument/2006/relationships/printerSettings" Target="../printerSettings/printerSettings1.bin"/><Relationship Id="rId2" Type="http://schemas.openxmlformats.org/officeDocument/2006/relationships/hyperlink" Target="https://hasanhmt.com/%e0%a6%95%e0%a6%a4%e0%a6%bf%e0%a6%aa%e0%a7%9f-%e0%a6%95%e0%a7%8d%e0%a6%b7%e0%a7%87%e0%a6%a4%e0%a7%8d%e0%a6%b0%e0%a7%87-%e0%a6%8f%e0%a6%95-%e0%a6%ac%e0%a7%8e%e0%a6%b8%e0%a6%b0-%e0%a6%9b/22/08/2021/" TargetMode="External"/><Relationship Id="rId16" Type="http://schemas.openxmlformats.org/officeDocument/2006/relationships/hyperlink" Target="https://hasanhmt.com/%e0%a7%a8%e0%a7%ad%e0%a7%b7-%e0%a6%b6%e0%a7%8d%e0%a6%b0%e0%a6%ae%e0%a6%bf%e0%a6%95-%e0%a6%95%e0%a6%b0%e0%a7%8d%e0%a6%a4%e0%a7%83%e0%a6%95-%e0%a6%9a%e0%a6%be%e0%a6%95%e0%a7%81%e0%a6%b0%e0%a7%80/23/08/2021/" TargetMode="External"/><Relationship Id="rId1" Type="http://schemas.openxmlformats.org/officeDocument/2006/relationships/hyperlink" Target="https://hasanhmt.com/" TargetMode="External"/><Relationship Id="rId6" Type="http://schemas.openxmlformats.org/officeDocument/2006/relationships/hyperlink" Target="https://hasanhmt.com/%e0%a6%9a%e0%a6%be%e0%a6%95%e0%a7%81%e0%a6%b0%e0%a7%80-%e0%a6%b9%e0%a6%87%e0%a6%a4%e0%a7%87-%e0%a6%a1%e0%a6%bf%e0%a6%b8%e0%a6%9a%e0%a6%be%e0%a6%b0%e0%a7%8d%e0%a6%9c/22/08/2021/" TargetMode="External"/><Relationship Id="rId11" Type="http://schemas.openxmlformats.org/officeDocument/2006/relationships/hyperlink" Target="https://hasanhmt.com/%e0%a6%9b%e0%a6%be%e0%a6%81%e0%a6%9f%e0%a6%be%e0%a6%87/22/08/2021/" TargetMode="External"/><Relationship Id="rId5" Type="http://schemas.openxmlformats.org/officeDocument/2006/relationships/hyperlink" Target="https://hasanhmt.com/%e0%a6%9b%e0%a6%be%e0%a6%81%e0%a6%9f%e0%a6%be%e0%a6%87/22/08/2021/" TargetMode="External"/><Relationship Id="rId15" Type="http://schemas.openxmlformats.org/officeDocument/2006/relationships/hyperlink" Target="https://hasanhmt.com/%e0%a7%a8%e0%a7%ac%e0%a7%b7-%e0%a6%ac%e0%a6%b0%e0%a6%96%e0%a6%be%e0%a6%b8%e0%a7%8d%e0%a6%a4-%e0%a6%87%e0%a6%a4%e0%a7%8d%e0%a6%af%e0%a6%be%e0%a6%a6%e0%a6%bf-%e0%a6%ac%e0%a7%8d%e0%a6%af%e0%a6%a4/22/08/2021/" TargetMode="External"/><Relationship Id="rId10" Type="http://schemas.openxmlformats.org/officeDocument/2006/relationships/hyperlink" Target="https://hasanhmt.com/%e0%a6%ae%e0%a7%83%e0%a6%a4%e0%a7%8d%e0%a6%af%e0%a7%81%e0%a6%9c%e0%a6%a8%e0%a6%bf%e0%a6%a4-%e0%a6%95%e0%a7%8d%e0%a6%b7%e0%a6%a4%e0%a6%bf%e0%a6%aa%e0%a7%82%e0%a6%b0%e0%a6%a3/22/08/2021/" TargetMode="External"/><Relationship Id="rId4" Type="http://schemas.openxmlformats.org/officeDocument/2006/relationships/hyperlink" Target="https://hasanhmt.com/%e0%a6%ae%e0%a7%83%e0%a6%a4%e0%a7%8d%e0%a6%af%e0%a7%81%e0%a6%9c%e0%a6%a8%e0%a6%bf%e0%a6%a4-%e0%a6%95%e0%a7%8d%e0%a6%b7%e0%a6%a4%e0%a6%bf%e0%a6%aa%e0%a7%82%e0%a6%b0%e0%a6%a3/22/08/2021/" TargetMode="External"/><Relationship Id="rId9" Type="http://schemas.openxmlformats.org/officeDocument/2006/relationships/hyperlink" Target="https://hasanhmt.com/%e0%a7%a8%e0%a7%ad%e0%a7%b7-%e0%a6%b6%e0%a7%8d%e0%a6%b0%e0%a6%ae%e0%a6%bf%e0%a6%95-%e0%a6%95%e0%a6%b0%e0%a7%8d%e0%a6%a4%e0%a7%83%e0%a6%95-%e0%a6%9a%e0%a6%be%e0%a6%95%e0%a7%81%e0%a6%b0%e0%a7%80/23/08/2021/" TargetMode="External"/><Relationship Id="rId14" Type="http://schemas.openxmlformats.org/officeDocument/2006/relationships/hyperlink" Target="https://hasanhmt.com/%e0%a6%85%e0%a6%b8%e0%a6%a6%e0%a6%be%e0%a6%9a%e0%a6%b0%e0%a6%a3-%e0%a6%8f%e0%a6%ac%e0%a6%82-%e0%a6%a6%e0%a6%a3%e0%a7%8d%e0%a6%a1-%e0%a6%aa%e0%a7%8d%e0%a6%b0%e0%a6%be%e0%a6%aa%e0%a7%8d%e0%a6%a4/22/08/202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hasanhmt.com/%e0%a6%9b%e0%a6%be%e0%a6%81%e0%a6%9f%e0%a6%be%e0%a6%87/22/08/2021/" TargetMode="External"/><Relationship Id="rId13" Type="http://schemas.openxmlformats.org/officeDocument/2006/relationships/hyperlink" Target="https://hasanhmt.com/%e0%a6%85%e0%a6%b8%e0%a6%a6%e0%a6%be%e0%a6%9a%e0%a6%b0%e0%a6%a3-%e0%a6%8f%e0%a6%ac%e0%a6%82-%e0%a6%a6%e0%a6%a3%e0%a7%8d%e0%a6%a1-%e0%a6%aa%e0%a7%8d%e0%a6%b0%e0%a6%be%e0%a6%aa%e0%a7%8d%e0%a6%a4/22/08/2021/" TargetMode="External"/><Relationship Id="rId18" Type="http://schemas.openxmlformats.org/officeDocument/2006/relationships/hyperlink" Target="https://hasanhmt.com/%e0%a7%a7%e0%a7%a7%e0%a7%af%e0%a5%a4-%e0%a6%9b%e0%a7%81%e0%a6%9f%e0%a6%bf-%e0%a6%85%e0%a6%a5%e0%a6%ac%e0%a6%be-%e0%a6%ac%e0%a6%a8%e0%a7%8d%e0%a6%a7%e0%a7%87%e0%a6%b0-%e0%a6%b8%e0%a6%ae%e0%a6%af/23/08/2021/" TargetMode="External"/><Relationship Id="rId3" Type="http://schemas.openxmlformats.org/officeDocument/2006/relationships/hyperlink" Target="https://hasanhmt.com/%e0%a6%b2%e0%a7%87-%e0%a6%85%e0%a6%ab%e0%a6%95%e0%a7%83%e0%a6%a4-%e0%a6%b6%e0%a7%8d%e0%a6%b0%e0%a6%ae%e0%a6%bf%e0%a6%95%e0%a6%97%e0%a6%a3%e0%a7%87%e0%a6%b0-%e0%a6%95%e0%a7%8d%e0%a6%b7%e0%a6%a4/22/08/2021/" TargetMode="External"/><Relationship Id="rId21" Type="http://schemas.openxmlformats.org/officeDocument/2006/relationships/printerSettings" Target="../printerSettings/printerSettings2.bin"/><Relationship Id="rId7" Type="http://schemas.openxmlformats.org/officeDocument/2006/relationships/hyperlink" Target="https://hasanhmt.com/%e0%a6%ae%e0%a7%83%e0%a6%a4%e0%a7%8d%e0%a6%af%e0%a7%81%e0%a6%9c%e0%a6%a8%e0%a6%bf%e0%a6%a4-%e0%a6%95%e0%a7%8d%e0%a6%b7%e0%a6%a4%e0%a6%bf%e0%a6%aa%e0%a7%82%e0%a6%b0%e0%a6%a3/22/08/2021/" TargetMode="External"/><Relationship Id="rId12" Type="http://schemas.openxmlformats.org/officeDocument/2006/relationships/hyperlink" Target="https://hasanhmt.com/" TargetMode="External"/><Relationship Id="rId17" Type="http://schemas.openxmlformats.org/officeDocument/2006/relationships/hyperlink" Target="https://hasanhmt.com/%e0%a7%a7%e0%a7%a7%e0%a7%ae%e0%a5%a4-%e0%a6%89%e0%a7%8e%e0%a6%b8%e0%a6%ac-%e0%a6%9b%e0%a7%81%e0%a6%9f%e0%a6%bf/23/08/2021/" TargetMode="External"/><Relationship Id="rId2" Type="http://schemas.openxmlformats.org/officeDocument/2006/relationships/hyperlink" Target="https://hasanhmt.com/%e0%a6%b8%e0%a6%82%e0%a6%9c%e0%a7%8d%e0%a6%9e%e0%a6%be%e0%a6%b8%e0%a6%ae%e0%a7%82%e0%a6%b9/22/08/2021/" TargetMode="External"/><Relationship Id="rId16" Type="http://schemas.openxmlformats.org/officeDocument/2006/relationships/hyperlink" Target="hasanhmt.com/2021/08/23/%e0%a7%a8%e0%a7%ae%e0%a7%b7-%e0%a6%b6%e0%a7%8d%e0%a6%b0%e0%a6%ae%e0%a6%bf%e0%a6%95%e0%a7%87%e0%a6%b0-%e0%a6%85%e0%a6%ac%e0%a6%b8%e0%a6%b0-%e0%a6%97%e0%a7%8d%e0%a6%b0%e0%a6%b9%e0%a6%a3/" TargetMode="External"/><Relationship Id="rId20" Type="http://schemas.openxmlformats.org/officeDocument/2006/relationships/hyperlink" Target="https://hasanhmt.com/%e0%a6%95%e0%a6%a4%e0%a6%bf%e0%a6%aa%e0%a7%9f-%e0%a6%95%e0%a7%8d%e0%a6%b7%e0%a7%87%e0%a6%a4%e0%a7%8d%e0%a6%b0%e0%a7%87-%e0%a6%8f%e0%a6%95-%e0%a6%ac%e0%a7%8e%e0%a6%b8%e0%a6%b0-%e0%a6%9b/22/08/2021/" TargetMode="External"/><Relationship Id="rId1" Type="http://schemas.openxmlformats.org/officeDocument/2006/relationships/hyperlink" Target="https://hasanhmt.com/%e0%a6%b8%e0%a6%82%e0%a6%9c%e0%a7%8d%e0%a6%9e%e0%a6%be%e0%a6%b8%e0%a6%ae%e0%a7%82%e0%a6%b9/22/08/2021/" TargetMode="External"/><Relationship Id="rId6" Type="http://schemas.openxmlformats.org/officeDocument/2006/relationships/hyperlink" Target="&#2471;&#2494;&#2480;&#2494;%20&#2535;&#2536;(&#2542;)%20:%20&#2453;&#2494;&#2460;%20&#2476;&#2472;&#2509;&#2471;%20&#2480;&#2494;&#2454;&#2494;%20(Stoppage%20of%20work)" TargetMode="External"/><Relationship Id="rId11" Type="http://schemas.openxmlformats.org/officeDocument/2006/relationships/hyperlink" Target="https://hasanhmt.com/%e0%a6%85%e0%a6%b8%e0%a6%a6%e0%a6%be%e0%a6%9a%e0%a6%b0%e0%a6%a3-%e0%a6%8f%e0%a6%ac%e0%a6%82-%e0%a6%a6%e0%a6%a3%e0%a7%8d%e0%a6%a1-%e0%a6%aa%e0%a7%8d%e0%a6%b0%e0%a6%be%e0%a6%aa%e0%a7%8d%e0%a6%a4/22/08/2021/" TargetMode="External"/><Relationship Id="rId5" Type="http://schemas.openxmlformats.org/officeDocument/2006/relationships/hyperlink" Target="https://hasanhmt.com/%e0%a6%b8%e0%a6%82%e0%a6%9c%e0%a7%8d%e0%a6%9e%e0%a6%be%e0%a6%b8%e0%a6%ae%e0%a7%82%e0%a6%b9/22/08/2021/" TargetMode="External"/><Relationship Id="rId15" Type="http://schemas.openxmlformats.org/officeDocument/2006/relationships/hyperlink" Target="https://hasanhmt.com/%e0%a7%a8%e0%a7%ad%e0%a7%b7-%e0%a6%b6%e0%a7%8d%e0%a6%b0%e0%a6%ae%e0%a6%bf%e0%a6%95-%e0%a6%95%e0%a6%b0%e0%a7%8d%e0%a6%a4%e0%a7%83%e0%a6%95-%e0%a6%9a%e0%a6%be%e0%a6%95%e0%a7%81%e0%a6%b0%e0%a7%80/23/08/2021/" TargetMode="External"/><Relationship Id="rId10" Type="http://schemas.openxmlformats.org/officeDocument/2006/relationships/hyperlink" Target="https://hasanhmt.com/%e0%a6%85%e0%a6%b8%e0%a6%a6%e0%a6%be%e0%a6%9a%e0%a6%b0%e0%a6%a3-%e0%a6%8f%e0%a6%ac%e0%a6%82-%e0%a6%a6%e0%a6%a3%e0%a7%8d%e0%a6%a1-%e0%a6%aa%e0%a7%8d%e0%a6%b0%e0%a6%be%e0%a6%aa%e0%a7%8d%e0%a6%a4/22/08/2021/" TargetMode="External"/><Relationship Id="rId19" Type="http://schemas.openxmlformats.org/officeDocument/2006/relationships/hyperlink" Target="https://hasanhmt.com/%e0%a7%a7%e0%a7%ab%e0%a7%a7%e0%a5%a4-%e0%a6%95%e0%a7%8d%e0%a6%b7%e0%a6%a4%e0%a6%bf%e0%a6%aa%e0%a7%82%e0%a6%b0%e0%a6%a3-%e0%a6%aa%e0%a6%b0%e0%a6%bf%e0%a6%ae%e0%a6%be%e0%a6%a3/25/08/2021/" TargetMode="External"/><Relationship Id="rId4" Type="http://schemas.openxmlformats.org/officeDocument/2006/relationships/hyperlink" Target="https://hasanhmt.com/%e0%a7%a8%e0%a7%aa%e0%a5%a4-%e0%a6%b6%e0%a6%be%e0%a6%b8%e0%a7%8d%e0%a6%a4%e0%a6%bf%e0%a6%b0-%e0%a6%aa%e0%a6%a6%e0%a7%8d%e0%a6%a7%e0%a6%a4%e0%a6%bf/22/08/2021/" TargetMode="External"/><Relationship Id="rId9" Type="http://schemas.openxmlformats.org/officeDocument/2006/relationships/hyperlink" Target="https://hasanhmt.com/%e0%a6%9b%e0%a6%be%e0%a6%81%e0%a6%9f%e0%a6%be%e0%a6%87/22/08/2021/" TargetMode="External"/><Relationship Id="rId14" Type="http://schemas.openxmlformats.org/officeDocument/2006/relationships/hyperlink" Target="https://hasanhmt.com/%e0%a7%a8%e0%a7%ac%e0%a7%b7-%e0%a6%ac%e0%a6%b0%e0%a6%96%e0%a6%be%e0%a6%b8%e0%a7%8d%e0%a6%a4-%e0%a6%87%e0%a6%a4%e0%a7%8d%e0%a6%af%e0%a6%be%e0%a6%a6%e0%a6%bf-%e0%a6%ac%e0%a7%8d%e0%a6%af%e0%a6%a4/22/08/2021/"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hasanmahmud.hasan.50" TargetMode="External"/><Relationship Id="rId2" Type="http://schemas.openxmlformats.org/officeDocument/2006/relationships/hyperlink" Target="mailto:hmahmud.information@gmail.com" TargetMode="External"/><Relationship Id="rId1" Type="http://schemas.openxmlformats.org/officeDocument/2006/relationships/hyperlink" Target="https://hasanhmt.wordpress.co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S60"/>
  <sheetViews>
    <sheetView tabSelected="1" view="pageBreakPreview" zoomScaleNormal="100" zoomScaleSheetLayoutView="100" workbookViewId="0">
      <pane ySplit="1" topLeftCell="A2" activePane="bottomLeft" state="frozen"/>
      <selection pane="bottomLeft" activeCell="J38" sqref="J38"/>
    </sheetView>
  </sheetViews>
  <sheetFormatPr defaultRowHeight="16.5" x14ac:dyDescent="0.3"/>
  <cols>
    <col min="1" max="1" width="8" style="30" customWidth="1"/>
    <col min="2" max="2" width="11.42578125" style="30" customWidth="1"/>
    <col min="3" max="3" width="8.28515625" style="30" customWidth="1"/>
    <col min="4" max="6" width="8" style="30" customWidth="1"/>
    <col min="7" max="7" width="10.140625" style="30" customWidth="1"/>
    <col min="8" max="9" width="8" style="30" customWidth="1"/>
    <col min="10" max="10" width="7.85546875" style="30" customWidth="1"/>
    <col min="11" max="11" width="8.42578125" style="30" customWidth="1"/>
    <col min="12" max="52" width="8" style="30" customWidth="1"/>
    <col min="53" max="53" width="10.28515625" style="30" customWidth="1"/>
    <col min="54" max="54" width="9.42578125" style="30" customWidth="1"/>
    <col min="55" max="55" width="9.7109375" style="30" bestFit="1" customWidth="1"/>
    <col min="56" max="58" width="9.140625" style="30"/>
    <col min="59" max="59" width="12.85546875" style="30" customWidth="1"/>
    <col min="60" max="60" width="9.140625" style="30"/>
    <col min="61" max="61" width="12.5703125" style="30" customWidth="1"/>
    <col min="62" max="16384" width="9.140625" style="30"/>
  </cols>
  <sheetData>
    <row r="1" spans="1:54" ht="24.75" x14ac:dyDescent="0.3">
      <c r="A1" s="194" t="s">
        <v>128</v>
      </c>
      <c r="B1" s="194"/>
      <c r="C1" s="194"/>
      <c r="D1" s="195" t="s">
        <v>130</v>
      </c>
      <c r="E1" s="196"/>
      <c r="F1" s="196"/>
      <c r="G1" s="196"/>
      <c r="H1" s="196"/>
      <c r="I1" s="196"/>
      <c r="J1" s="196"/>
      <c r="K1" s="196"/>
      <c r="L1" s="196"/>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row>
    <row r="2" spans="1:54" s="149" customFormat="1" ht="29.25" customHeight="1" x14ac:dyDescent="0.25">
      <c r="A2" s="197" t="s">
        <v>70</v>
      </c>
      <c r="B2" s="197"/>
      <c r="C2" s="197"/>
      <c r="D2" s="197"/>
      <c r="E2" s="197"/>
      <c r="F2" s="197"/>
      <c r="G2" s="197"/>
      <c r="H2" s="197"/>
      <c r="I2" s="197"/>
      <c r="J2" s="197"/>
      <c r="K2" s="197"/>
      <c r="L2" s="197"/>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row>
    <row r="3" spans="1:54" ht="8.25" customHeight="1" x14ac:dyDescent="0.3"/>
    <row r="4" spans="1:54" s="15" customFormat="1" ht="21" customHeight="1" x14ac:dyDescent="0.25">
      <c r="A4" s="128" t="s">
        <v>92</v>
      </c>
      <c r="B4" s="52"/>
      <c r="C4" s="53"/>
      <c r="D4" s="54"/>
      <c r="E4" s="129" t="s">
        <v>111</v>
      </c>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s="32" customFormat="1" ht="19.5" x14ac:dyDescent="0.35">
      <c r="A5" s="33"/>
      <c r="B5" s="33"/>
      <c r="C5" s="33"/>
      <c r="D5" s="130" t="s">
        <v>91</v>
      </c>
    </row>
    <row r="6" spans="1:54" ht="12.75" customHeight="1" x14ac:dyDescent="0.35">
      <c r="A6" s="31"/>
      <c r="B6" s="31"/>
      <c r="C6" s="31"/>
      <c r="D6" s="31"/>
      <c r="E6" s="31"/>
      <c r="F6" s="31"/>
      <c r="G6" s="31"/>
      <c r="H6" s="31"/>
      <c r="I6" s="31"/>
      <c r="J6" s="31"/>
    </row>
    <row r="7" spans="1:54" ht="19.5" x14ac:dyDescent="0.35">
      <c r="A7" s="131" t="s">
        <v>69</v>
      </c>
      <c r="B7" s="31"/>
      <c r="C7" s="31"/>
      <c r="D7" s="31"/>
      <c r="E7" s="31"/>
      <c r="F7" s="31"/>
      <c r="G7" s="31"/>
      <c r="H7" s="31"/>
      <c r="I7" s="31"/>
      <c r="J7" s="31"/>
    </row>
    <row r="8" spans="1:54" ht="19.5" x14ac:dyDescent="0.35">
      <c r="A8" s="131" t="s">
        <v>68</v>
      </c>
      <c r="B8" s="31"/>
      <c r="C8" s="31"/>
      <c r="D8" s="31"/>
      <c r="E8" s="31"/>
      <c r="F8" s="31"/>
      <c r="G8" s="31"/>
      <c r="H8" s="31"/>
      <c r="I8" s="31"/>
      <c r="J8" s="31"/>
    </row>
    <row r="9" spans="1:54" ht="40.5" customHeight="1" x14ac:dyDescent="0.35">
      <c r="A9" s="213" t="s">
        <v>107</v>
      </c>
      <c r="B9" s="213"/>
      <c r="C9" s="213"/>
      <c r="D9" s="213"/>
      <c r="E9" s="213"/>
      <c r="F9" s="213"/>
      <c r="G9" s="213"/>
      <c r="H9" s="213"/>
      <c r="I9" s="213"/>
      <c r="J9" s="213"/>
      <c r="K9" s="213"/>
      <c r="L9" s="213"/>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row>
    <row r="10" spans="1:54" ht="12" customHeight="1" thickBot="1" x14ac:dyDescent="0.4">
      <c r="A10" s="31"/>
      <c r="B10" s="31"/>
      <c r="C10" s="31"/>
      <c r="D10" s="31"/>
      <c r="E10" s="31"/>
      <c r="F10" s="31"/>
      <c r="G10" s="31"/>
      <c r="H10" s="31"/>
      <c r="I10" s="31"/>
      <c r="J10" s="31"/>
    </row>
    <row r="11" spans="1:54" ht="21.75" customHeight="1" x14ac:dyDescent="0.4">
      <c r="A11" s="163" t="s">
        <v>158</v>
      </c>
      <c r="B11" s="151"/>
      <c r="C11" s="151"/>
      <c r="D11" s="151"/>
      <c r="E11" s="151"/>
      <c r="F11" s="151"/>
      <c r="G11" s="161" t="s">
        <v>150</v>
      </c>
      <c r="H11" s="162" t="s">
        <v>144</v>
      </c>
      <c r="I11" s="162" t="s">
        <v>145</v>
      </c>
      <c r="J11" s="162" t="s">
        <v>147</v>
      </c>
      <c r="K11" s="162" t="s">
        <v>148</v>
      </c>
      <c r="L11" s="157"/>
      <c r="M11" s="202" t="s">
        <v>157</v>
      </c>
      <c r="N11" s="203"/>
      <c r="O11" s="203"/>
      <c r="P11" s="204"/>
    </row>
    <row r="12" spans="1:54" ht="19.5" x14ac:dyDescent="0.35">
      <c r="A12" s="164" t="s">
        <v>149</v>
      </c>
      <c r="B12" s="131" t="s">
        <v>139</v>
      </c>
      <c r="C12" s="31"/>
      <c r="D12" s="31"/>
      <c r="E12" s="31"/>
      <c r="F12" s="31"/>
      <c r="G12" s="31"/>
      <c r="H12" s="31"/>
      <c r="I12" s="31"/>
      <c r="K12" s="131" t="s">
        <v>140</v>
      </c>
      <c r="L12" s="152"/>
      <c r="M12" s="205"/>
      <c r="N12" s="206"/>
      <c r="O12" s="206"/>
      <c r="P12" s="207"/>
    </row>
    <row r="13" spans="1:54" ht="19.5" x14ac:dyDescent="0.35">
      <c r="A13" s="165" t="s">
        <v>146</v>
      </c>
      <c r="B13" s="31"/>
      <c r="C13" s="31"/>
      <c r="D13" s="31"/>
      <c r="E13" s="31"/>
      <c r="F13" s="31"/>
      <c r="G13" s="31"/>
      <c r="H13" s="31"/>
      <c r="I13" s="31"/>
      <c r="J13" s="31"/>
      <c r="L13" s="152"/>
      <c r="M13" s="205"/>
      <c r="N13" s="206"/>
      <c r="O13" s="206"/>
      <c r="P13" s="207"/>
    </row>
    <row r="14" spans="1:54" ht="12" customHeight="1" x14ac:dyDescent="0.35">
      <c r="A14" s="153"/>
      <c r="B14" s="31"/>
      <c r="C14" s="31"/>
      <c r="D14" s="31"/>
      <c r="E14" s="31"/>
      <c r="F14" s="31"/>
      <c r="G14" s="31"/>
      <c r="H14" s="31"/>
      <c r="I14" s="31"/>
      <c r="J14" s="31"/>
      <c r="L14" s="152"/>
      <c r="M14" s="205"/>
      <c r="N14" s="206"/>
      <c r="O14" s="206"/>
      <c r="P14" s="207"/>
    </row>
    <row r="15" spans="1:54" ht="21.75" x14ac:dyDescent="0.4">
      <c r="A15" s="166" t="s">
        <v>141</v>
      </c>
      <c r="B15" s="31"/>
      <c r="C15" s="31"/>
      <c r="D15" s="131" t="s">
        <v>142</v>
      </c>
      <c r="E15" s="31"/>
      <c r="F15" s="31"/>
      <c r="G15" s="31"/>
      <c r="H15" s="31"/>
      <c r="I15" s="31"/>
      <c r="J15" s="31"/>
      <c r="L15" s="152"/>
      <c r="M15" s="205"/>
      <c r="N15" s="206"/>
      <c r="O15" s="206"/>
      <c r="P15" s="207"/>
    </row>
    <row r="16" spans="1:54" ht="20.25" thickBot="1" x14ac:dyDescent="0.4">
      <c r="A16" s="167" t="s">
        <v>143</v>
      </c>
      <c r="B16" s="154"/>
      <c r="C16" s="154"/>
      <c r="D16" s="154"/>
      <c r="E16" s="154"/>
      <c r="F16" s="154"/>
      <c r="G16" s="154"/>
      <c r="H16" s="154"/>
      <c r="I16" s="154"/>
      <c r="J16" s="154"/>
      <c r="K16" s="155"/>
      <c r="L16" s="156"/>
      <c r="M16" s="208"/>
      <c r="N16" s="209"/>
      <c r="O16" s="209"/>
      <c r="P16" s="210"/>
    </row>
    <row r="17" spans="1:71" ht="10.5" customHeight="1" x14ac:dyDescent="0.4">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71" ht="23.25" customHeight="1" x14ac:dyDescent="0.4">
      <c r="A18" s="168" t="s">
        <v>156</v>
      </c>
      <c r="B18" s="158"/>
      <c r="C18" s="158"/>
      <c r="D18" s="158"/>
      <c r="E18" s="15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71" s="149" customFormat="1" ht="19.5" customHeight="1" x14ac:dyDescent="0.4">
      <c r="A19" s="169" t="s">
        <v>155</v>
      </c>
      <c r="B19" s="170" t="s">
        <v>144</v>
      </c>
      <c r="C19" s="171" t="s">
        <v>151</v>
      </c>
      <c r="D19" s="170" t="s">
        <v>154</v>
      </c>
      <c r="E19" s="217" t="s">
        <v>152</v>
      </c>
      <c r="F19" s="217"/>
      <c r="G19" s="217"/>
      <c r="H19" s="170" t="s">
        <v>145</v>
      </c>
      <c r="I19" s="170" t="s">
        <v>147</v>
      </c>
      <c r="J19" s="170" t="s">
        <v>148</v>
      </c>
      <c r="K19" s="51"/>
      <c r="L19" s="172" t="s">
        <v>149</v>
      </c>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row>
    <row r="20" spans="1:71" s="149" customFormat="1" ht="19.5" customHeight="1" x14ac:dyDescent="0.25">
      <c r="A20" s="212" t="s">
        <v>153</v>
      </c>
      <c r="B20" s="212"/>
      <c r="C20" s="212"/>
      <c r="D20" s="212"/>
      <c r="E20" s="212"/>
      <c r="F20" s="212"/>
      <c r="G20" s="212"/>
      <c r="H20" s="212"/>
      <c r="I20" s="212"/>
      <c r="J20" s="212"/>
      <c r="K20" s="212"/>
      <c r="L20" s="212"/>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row>
    <row r="21" spans="1:71" s="149" customFormat="1" ht="19.5" customHeight="1" x14ac:dyDescent="0.25">
      <c r="A21" s="212"/>
      <c r="B21" s="212"/>
      <c r="C21" s="212"/>
      <c r="D21" s="212"/>
      <c r="E21" s="212"/>
      <c r="F21" s="212"/>
      <c r="G21" s="212"/>
      <c r="H21" s="212"/>
      <c r="I21" s="212"/>
      <c r="J21" s="212"/>
      <c r="K21" s="212"/>
      <c r="L21" s="212"/>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S21" s="150" t="s">
        <v>109</v>
      </c>
    </row>
    <row r="22" spans="1:71" s="149" customFormat="1" ht="19.5" customHeight="1" x14ac:dyDescent="0.25">
      <c r="A22" s="212"/>
      <c r="B22" s="212"/>
      <c r="C22" s="212"/>
      <c r="D22" s="212"/>
      <c r="E22" s="212"/>
      <c r="F22" s="212"/>
      <c r="G22" s="212"/>
      <c r="H22" s="212"/>
      <c r="I22" s="212"/>
      <c r="J22" s="212"/>
      <c r="K22" s="212"/>
      <c r="L22" s="212"/>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S22" s="150" t="s">
        <v>124</v>
      </c>
    </row>
    <row r="23" spans="1:71" ht="11.25" customHeight="1" x14ac:dyDescent="0.35">
      <c r="A23" s="31"/>
      <c r="B23" s="31"/>
      <c r="C23" s="31"/>
      <c r="D23" s="31"/>
      <c r="E23" s="31"/>
      <c r="F23" s="31"/>
      <c r="G23" s="31"/>
      <c r="H23" s="31"/>
      <c r="I23" s="31"/>
      <c r="J23" s="31"/>
    </row>
    <row r="24" spans="1:71" ht="19.5" x14ac:dyDescent="0.35">
      <c r="A24" s="132" t="s">
        <v>108</v>
      </c>
      <c r="B24" s="31"/>
      <c r="C24" s="31"/>
      <c r="D24" s="31"/>
      <c r="E24" s="31"/>
      <c r="F24" s="31"/>
      <c r="G24" s="31"/>
      <c r="H24" s="31"/>
      <c r="I24" s="31"/>
      <c r="J24" s="31"/>
    </row>
    <row r="25" spans="1:71" ht="19.5" x14ac:dyDescent="0.35">
      <c r="A25" s="60" t="s">
        <v>110</v>
      </c>
      <c r="B25" s="31"/>
      <c r="C25" s="214" t="s">
        <v>109</v>
      </c>
      <c r="D25" s="214"/>
      <c r="E25" s="214"/>
      <c r="F25" s="214"/>
      <c r="G25" s="214"/>
      <c r="H25" s="214"/>
      <c r="I25" s="214"/>
      <c r="J25" s="214"/>
      <c r="BA25" s="63"/>
      <c r="BB25" s="63"/>
      <c r="BC25" s="63"/>
      <c r="BD25" s="63"/>
      <c r="BE25" s="63"/>
      <c r="BF25" s="63"/>
      <c r="BG25" s="63"/>
      <c r="BH25" s="63"/>
      <c r="BI25" s="63"/>
      <c r="BJ25" s="63"/>
      <c r="BK25" s="63"/>
      <c r="BL25" s="63"/>
      <c r="BM25" s="63"/>
      <c r="BN25" s="63"/>
    </row>
    <row r="26" spans="1:71" ht="19.5" x14ac:dyDescent="0.35">
      <c r="A26" s="31"/>
      <c r="B26" s="31"/>
      <c r="C26" s="31"/>
      <c r="D26" s="31"/>
      <c r="E26" s="31"/>
      <c r="F26" s="31"/>
      <c r="G26" s="31"/>
      <c r="H26" s="31"/>
      <c r="I26" s="31"/>
      <c r="J26" s="31"/>
      <c r="BA26" s="63"/>
      <c r="BB26" s="63"/>
      <c r="BC26" s="63"/>
      <c r="BD26" s="63"/>
      <c r="BE26" s="63"/>
      <c r="BF26" s="63"/>
      <c r="BG26" s="63"/>
      <c r="BH26" s="63"/>
      <c r="BI26" s="63"/>
      <c r="BJ26" s="63"/>
      <c r="BK26" s="63"/>
      <c r="BL26" s="63"/>
      <c r="BM26" s="63"/>
      <c r="BN26" s="63"/>
    </row>
    <row r="27" spans="1:71" s="59" customFormat="1" ht="35.25" customHeight="1" x14ac:dyDescent="0.25">
      <c r="A27" s="216" t="str">
        <f>IF(C25="সর্বশেষ প্রাপ্ত ১২ মাসের মূল মজুরীর গড়  হিসেবে ।","নিম্মোক্ত চার্টে  পূর্ববর্তী ১২ মাসের মুল মজুরী কত কত ছিল সেগুলো পূরন করুন এবং Result শীটে গিয়ে প্রয়োজনীয় তথ্য পূরন করুন।",(IF(C25="সর্বশেষ প্রাপ্ত মূল মজুরী  হিসেবে ।","নিম্মোক্ত চার্ট পূরন করার প্রয়োজন নেই। শুধুমাত্র Result শীটে গিয়ে প্রয়োজনীয় তথ্য পূরন করুন।","")))</f>
        <v>নিম্মোক্ত চার্ট পূরন করার প্রয়োজন নেই। শুধুমাত্র Result শীটে গিয়ে প্রয়োজনীয় তথ্য পূরন করুন।</v>
      </c>
      <c r="B27" s="216"/>
      <c r="C27" s="216"/>
      <c r="D27" s="216"/>
      <c r="E27" s="216"/>
      <c r="F27" s="216"/>
      <c r="G27" s="216"/>
      <c r="H27" s="216"/>
      <c r="I27" s="216"/>
      <c r="J27" s="216"/>
      <c r="K27" s="216"/>
      <c r="L27" s="216"/>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BA27" s="63"/>
      <c r="BB27" s="63"/>
      <c r="BC27" s="63"/>
      <c r="BD27" s="63"/>
      <c r="BE27" s="63"/>
      <c r="BF27" s="63"/>
      <c r="BG27" s="63"/>
      <c r="BH27" s="63"/>
      <c r="BI27" s="63"/>
      <c r="BJ27" s="63"/>
      <c r="BK27" s="63"/>
      <c r="BL27" s="63"/>
      <c r="BM27" s="63"/>
      <c r="BN27" s="63"/>
    </row>
    <row r="28" spans="1:71" s="55" customFormat="1" ht="19.5" x14ac:dyDescent="0.25">
      <c r="A28" s="133" t="s">
        <v>112</v>
      </c>
      <c r="B28" s="133" t="s">
        <v>113</v>
      </c>
      <c r="C28" s="133" t="s">
        <v>114</v>
      </c>
      <c r="D28" s="133" t="s">
        <v>115</v>
      </c>
      <c r="E28" s="133" t="s">
        <v>116</v>
      </c>
      <c r="F28" s="133" t="s">
        <v>117</v>
      </c>
      <c r="G28" s="133" t="s">
        <v>118</v>
      </c>
      <c r="H28" s="133" t="s">
        <v>119</v>
      </c>
      <c r="I28" s="133" t="s">
        <v>120</v>
      </c>
      <c r="J28" s="133" t="s">
        <v>121</v>
      </c>
      <c r="K28" s="133" t="s">
        <v>122</v>
      </c>
      <c r="L28" s="133" t="s">
        <v>123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63"/>
      <c r="BB28" s="63"/>
      <c r="BC28" s="63"/>
      <c r="BD28" s="63"/>
      <c r="BE28" s="63"/>
      <c r="BF28" s="63"/>
      <c r="BG28" s="63"/>
      <c r="BH28" s="63"/>
      <c r="BI28" s="63"/>
      <c r="BJ28" s="63"/>
      <c r="BK28" s="63"/>
      <c r="BL28" s="63"/>
      <c r="BM28" s="63"/>
      <c r="BN28" s="63"/>
    </row>
    <row r="29" spans="1:71" ht="19.5" x14ac:dyDescent="0.3">
      <c r="A29" s="56"/>
      <c r="B29" s="56"/>
      <c r="C29" s="56"/>
      <c r="D29" s="56"/>
      <c r="E29" s="56"/>
      <c r="F29" s="56"/>
      <c r="G29" s="56"/>
      <c r="H29" s="56"/>
      <c r="I29" s="56"/>
      <c r="J29" s="56"/>
      <c r="K29" s="56"/>
      <c r="L29" s="56"/>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63"/>
      <c r="BB29" s="63"/>
      <c r="BC29" s="63"/>
      <c r="BD29" s="63"/>
      <c r="BE29" s="63"/>
      <c r="BF29" s="63"/>
      <c r="BG29" s="63"/>
      <c r="BH29" s="63"/>
      <c r="BI29" s="63"/>
      <c r="BJ29" s="63"/>
      <c r="BK29" s="63"/>
      <c r="BL29" s="63"/>
      <c r="BM29" s="63"/>
      <c r="BN29" s="63"/>
    </row>
    <row r="30" spans="1:71" ht="19.5" x14ac:dyDescent="0.35">
      <c r="A30" s="49" t="str">
        <f>IF(C25="সর্বশেষ প্রাপ্ত ১২ মাসের মূল মজুরীর গড়  হিসেবে ।","সুতরাং পূর্ববর্তী ১২ মাসের জন্য ০১ দিনের মূল মজুরী =","")</f>
        <v/>
      </c>
      <c r="B30" s="31"/>
      <c r="C30" s="31"/>
      <c r="D30" s="31"/>
      <c r="E30" s="31"/>
      <c r="F30" s="31"/>
      <c r="G30" s="31"/>
      <c r="H30" s="215" t="str">
        <f>IF(C25="সর্বশেষ প্রাপ্ত ১২ মাসের মূল মজুরীর গড়  হিসেবে ।",((SUM(A29:L29))/12)/30,"")</f>
        <v/>
      </c>
      <c r="I30" s="215"/>
      <c r="J30" s="31" t="str">
        <f>IF(C25="সর্বশেষ প্রাপ্ত ১২ মাসের মূল মজুরীর গড়  হিসেবে ।","টাকা","")</f>
        <v/>
      </c>
      <c r="R30" s="106"/>
    </row>
    <row r="31" spans="1:71" ht="19.5" x14ac:dyDescent="0.35">
      <c r="A31" s="31"/>
      <c r="B31" s="31"/>
      <c r="C31" s="31"/>
      <c r="D31" s="31"/>
      <c r="E31" s="31"/>
      <c r="F31" s="31"/>
      <c r="G31" s="31"/>
      <c r="H31" s="31"/>
      <c r="I31" s="31"/>
      <c r="J31" s="31"/>
    </row>
    <row r="32" spans="1:71" ht="19.5" customHeight="1" x14ac:dyDescent="0.3">
      <c r="A32" s="200" t="s">
        <v>134</v>
      </c>
      <c r="B32" s="200"/>
      <c r="C32" s="200"/>
      <c r="D32" s="200"/>
      <c r="E32" s="200"/>
      <c r="F32" s="200"/>
      <c r="G32" s="200"/>
      <c r="H32" s="200"/>
      <c r="I32" s="200"/>
      <c r="J32" s="200"/>
      <c r="K32" s="200"/>
      <c r="L32" s="200"/>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row>
    <row r="33" spans="1:64" ht="19.5" customHeight="1" x14ac:dyDescent="0.3">
      <c r="A33" s="200"/>
      <c r="B33" s="200"/>
      <c r="C33" s="200"/>
      <c r="D33" s="200"/>
      <c r="E33" s="200"/>
      <c r="F33" s="200"/>
      <c r="G33" s="200"/>
      <c r="H33" s="200"/>
      <c r="I33" s="200"/>
      <c r="J33" s="200"/>
      <c r="K33" s="200"/>
      <c r="L33" s="200"/>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row>
    <row r="34" spans="1:64" s="100" customFormat="1" ht="22.5" thickBot="1" x14ac:dyDescent="0.45">
      <c r="A34" s="134" t="s">
        <v>136</v>
      </c>
    </row>
    <row r="35" spans="1:64" ht="48" thickBot="1" x14ac:dyDescent="0.35">
      <c r="A35" s="135" t="s">
        <v>4</v>
      </c>
      <c r="B35" s="66">
        <v>8000</v>
      </c>
      <c r="C35" s="141" t="s">
        <v>15</v>
      </c>
      <c r="D35" s="97">
        <f>(B35-(H35+J35+L35))/1.5</f>
        <v>4066.6666666666665</v>
      </c>
      <c r="E35" s="141" t="s">
        <v>19</v>
      </c>
      <c r="F35" s="73">
        <f>D35*50%</f>
        <v>2033.3333333333333</v>
      </c>
      <c r="G35" s="136" t="s">
        <v>16</v>
      </c>
      <c r="H35" s="99">
        <v>650</v>
      </c>
      <c r="I35" s="144" t="s">
        <v>17</v>
      </c>
      <c r="J35" s="98">
        <v>350</v>
      </c>
      <c r="K35" s="144" t="s">
        <v>18</v>
      </c>
      <c r="L35" s="127">
        <v>900</v>
      </c>
      <c r="M35" s="105"/>
      <c r="N35" s="105"/>
      <c r="O35" s="148">
        <f>D35+F35+H35+J35+L35</f>
        <v>8000</v>
      </c>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row>
    <row r="36" spans="1:64" ht="19.5" x14ac:dyDescent="0.35">
      <c r="A36" s="31"/>
      <c r="B36" s="31"/>
      <c r="C36" s="31"/>
      <c r="D36" s="31"/>
      <c r="E36" s="31"/>
      <c r="F36" s="31"/>
      <c r="G36" s="31"/>
      <c r="H36" s="31"/>
      <c r="I36" s="31"/>
      <c r="J36" s="31"/>
    </row>
    <row r="37" spans="1:64" s="100" customFormat="1" ht="22.5" thickBot="1" x14ac:dyDescent="0.45">
      <c r="A37" s="134" t="s">
        <v>135</v>
      </c>
    </row>
    <row r="38" spans="1:64" ht="48" thickBot="1" x14ac:dyDescent="0.35">
      <c r="A38" s="135" t="s">
        <v>4</v>
      </c>
      <c r="B38" s="66">
        <v>37500</v>
      </c>
      <c r="C38" s="141" t="s">
        <v>15</v>
      </c>
      <c r="D38" s="97">
        <f>B38*60%</f>
        <v>22500</v>
      </c>
      <c r="E38" s="141" t="s">
        <v>19</v>
      </c>
      <c r="F38" s="73">
        <f>B38*24%</f>
        <v>9000</v>
      </c>
      <c r="G38" s="136" t="s">
        <v>16</v>
      </c>
      <c r="H38" s="99">
        <f>B38*10%</f>
        <v>3750</v>
      </c>
      <c r="I38" s="144" t="s">
        <v>17</v>
      </c>
      <c r="J38" s="98">
        <f>B38*6%</f>
        <v>2250</v>
      </c>
      <c r="K38" s="144" t="s">
        <v>18</v>
      </c>
      <c r="L38" s="127"/>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BE38" s="102"/>
    </row>
    <row r="39" spans="1:64" ht="19.5" x14ac:dyDescent="0.35">
      <c r="A39" s="31"/>
      <c r="B39" s="31"/>
      <c r="C39" s="31"/>
      <c r="D39" s="31"/>
      <c r="E39" s="31"/>
      <c r="F39" s="31"/>
      <c r="G39" s="31"/>
      <c r="H39" s="31"/>
      <c r="I39" s="31"/>
      <c r="J39" s="31"/>
    </row>
    <row r="40" spans="1:64" ht="24.75" x14ac:dyDescent="0.45">
      <c r="A40" s="137" t="s">
        <v>132</v>
      </c>
      <c r="B40" s="31"/>
      <c r="C40" s="31"/>
      <c r="D40" s="31"/>
      <c r="E40" s="31"/>
      <c r="F40" s="31"/>
      <c r="G40" s="31"/>
      <c r="H40" s="31"/>
      <c r="I40" s="31"/>
      <c r="J40" s="201"/>
      <c r="K40" s="201"/>
      <c r="L40" s="201"/>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BA40" s="110" t="s">
        <v>159</v>
      </c>
      <c r="BL40" s="110" t="s">
        <v>159</v>
      </c>
    </row>
    <row r="41" spans="1:64" ht="24.75" x14ac:dyDescent="0.45">
      <c r="A41" s="10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BA41" s="110" t="s">
        <v>160</v>
      </c>
      <c r="BL41" s="110" t="s">
        <v>160</v>
      </c>
    </row>
    <row r="42" spans="1:64" ht="21.75" x14ac:dyDescent="0.4">
      <c r="A42" s="138" t="s">
        <v>133</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64" ht="19.5" x14ac:dyDescent="0.35">
      <c r="A43" s="31"/>
      <c r="B43" s="31"/>
      <c r="C43" s="31"/>
      <c r="D43" s="31"/>
      <c r="E43" s="31"/>
      <c r="F43" s="31"/>
      <c r="G43" s="31"/>
      <c r="H43" s="31"/>
      <c r="I43" s="31"/>
      <c r="J43" s="31"/>
    </row>
    <row r="44" spans="1:64" x14ac:dyDescent="0.3">
      <c r="A44" s="21" t="s">
        <v>93</v>
      </c>
      <c r="B44" s="22"/>
      <c r="C44" s="22"/>
      <c r="D44" s="22"/>
      <c r="E44" s="22"/>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1"/>
      <c r="BD44" s="1"/>
      <c r="BE44" s="1"/>
    </row>
    <row r="45" spans="1:64" x14ac:dyDescent="0.3">
      <c r="A45" s="22"/>
      <c r="B45" s="22"/>
      <c r="C45" s="22"/>
      <c r="D45" s="22"/>
      <c r="E45" s="22"/>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1"/>
      <c r="BD45" s="1"/>
      <c r="BE45" s="1"/>
    </row>
    <row r="46" spans="1:64" x14ac:dyDescent="0.3">
      <c r="A46" s="22"/>
      <c r="B46" s="22"/>
      <c r="C46" s="22"/>
      <c r="D46" s="22"/>
      <c r="E46" s="22"/>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1"/>
      <c r="BD46" s="1"/>
      <c r="BE46" s="1"/>
    </row>
    <row r="47" spans="1:64" x14ac:dyDescent="0.3">
      <c r="A47" s="22"/>
      <c r="B47" s="22"/>
      <c r="C47" s="22"/>
      <c r="D47" s="22"/>
      <c r="E47" s="22"/>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1"/>
      <c r="BD47" s="1"/>
      <c r="BE47" s="1"/>
    </row>
    <row r="48" spans="1:64" x14ac:dyDescent="0.3">
      <c r="A48" s="22"/>
      <c r="B48" s="22"/>
      <c r="C48" s="22"/>
      <c r="D48" s="22"/>
      <c r="E48" s="22"/>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1"/>
      <c r="BD48" s="1"/>
      <c r="BE48" s="1"/>
    </row>
    <row r="49" spans="1:57" x14ac:dyDescent="0.3">
      <c r="A49" s="22"/>
      <c r="B49" s="22"/>
      <c r="C49" s="22"/>
      <c r="D49" s="22"/>
      <c r="E49" s="22"/>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1"/>
      <c r="BD49" s="1"/>
      <c r="BE49" s="1"/>
    </row>
    <row r="50" spans="1:57" x14ac:dyDescent="0.3">
      <c r="A50" s="22"/>
      <c r="B50" s="22"/>
      <c r="C50" s="22"/>
      <c r="D50" s="22"/>
      <c r="E50" s="22"/>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1"/>
      <c r="BD50" s="1"/>
      <c r="BE50" s="1"/>
    </row>
    <row r="51" spans="1:57" x14ac:dyDescent="0.3">
      <c r="A51" s="22"/>
      <c r="B51" s="22"/>
      <c r="C51" s="22"/>
      <c r="D51" s="22"/>
      <c r="E51" s="22"/>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1"/>
      <c r="BD51" s="1"/>
      <c r="BE51" s="1"/>
    </row>
    <row r="52" spans="1:57" x14ac:dyDescent="0.3">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1"/>
      <c r="BD52" s="1"/>
      <c r="BE52" s="1"/>
    </row>
    <row r="53" spans="1:57" x14ac:dyDescent="0.3">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1"/>
      <c r="BD53" s="1"/>
      <c r="BE53" s="1"/>
    </row>
    <row r="54" spans="1:57" x14ac:dyDescent="0.3">
      <c r="A54" s="21" t="s">
        <v>85</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1"/>
      <c r="BD54" s="1"/>
      <c r="BE54" s="1"/>
    </row>
    <row r="55" spans="1:57" x14ac:dyDescent="0.3">
      <c r="A55" s="21" t="s">
        <v>86</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1"/>
      <c r="BD55" s="1"/>
      <c r="BE55" s="1"/>
    </row>
    <row r="56" spans="1:57" x14ac:dyDescent="0.3">
      <c r="A56" s="21" t="s">
        <v>87</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1"/>
      <c r="BD56" s="1"/>
      <c r="BE56" s="1"/>
    </row>
    <row r="57" spans="1:57" s="15" customFormat="1" ht="24.75" x14ac:dyDescent="0.25">
      <c r="A57" s="65" t="s">
        <v>128</v>
      </c>
      <c r="D57" s="195" t="s">
        <v>161</v>
      </c>
      <c r="E57" s="196"/>
      <c r="F57" s="196"/>
      <c r="G57" s="196"/>
      <c r="H57" s="196"/>
      <c r="I57" s="196"/>
      <c r="J57" s="196"/>
    </row>
    <row r="58" spans="1:57" ht="18.75" x14ac:dyDescent="0.3">
      <c r="A58" s="24" t="s">
        <v>88</v>
      </c>
      <c r="B58" s="22"/>
      <c r="C58" s="198" t="s">
        <v>95</v>
      </c>
      <c r="D58" s="199"/>
      <c r="E58" s="199"/>
      <c r="F58" s="199"/>
      <c r="G58" s="199"/>
      <c r="H58" s="21" t="s">
        <v>66</v>
      </c>
      <c r="I58" s="29" t="s">
        <v>67</v>
      </c>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E58" s="1"/>
    </row>
    <row r="59" spans="1:57" x14ac:dyDescent="0.3">
      <c r="A59" s="21" t="s">
        <v>89</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1"/>
      <c r="BD59" s="1"/>
      <c r="BE59" s="1"/>
    </row>
    <row r="60" spans="1:57" ht="21" x14ac:dyDescent="0.3">
      <c r="A60" s="25" t="s">
        <v>90</v>
      </c>
      <c r="B60" s="26"/>
      <c r="C60" s="211" t="s">
        <v>94</v>
      </c>
      <c r="D60" s="211"/>
      <c r="E60" s="211"/>
      <c r="F60" s="211"/>
      <c r="G60" s="211"/>
      <c r="H60" s="211"/>
      <c r="I60" s="211"/>
      <c r="J60" s="211"/>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row>
  </sheetData>
  <sheetProtection algorithmName="SHA-512" hashValue="0ujgdVAO646fvBFPl0kdewBpHHkhaB9O8k6TBhXGIfluuMgCiHIjBUw9Vl7M6F30EpYy7Qmc6+J8AjTEQkTIyA==" saltValue="ZYH7SG3JjNIZ2uKKenJHyQ==" spinCount="100000" sheet="1" objects="1" scenarios="1"/>
  <mergeCells count="15">
    <mergeCell ref="M11:P16"/>
    <mergeCell ref="C60:J60"/>
    <mergeCell ref="A20:L22"/>
    <mergeCell ref="A9:L9"/>
    <mergeCell ref="C25:J25"/>
    <mergeCell ref="H30:I30"/>
    <mergeCell ref="A27:L27"/>
    <mergeCell ref="E19:G19"/>
    <mergeCell ref="A1:C1"/>
    <mergeCell ref="D1:L1"/>
    <mergeCell ref="D57:J57"/>
    <mergeCell ref="A2:L2"/>
    <mergeCell ref="C58:G58"/>
    <mergeCell ref="A32:L33"/>
    <mergeCell ref="J40:L40"/>
  </mergeCells>
  <conditionalFormatting sqref="C25:J25">
    <cfRule type="containsBlanks" dxfId="17" priority="10">
      <formula>LEN(TRIM(C25))=0</formula>
    </cfRule>
  </conditionalFormatting>
  <conditionalFormatting sqref="J35">
    <cfRule type="containsBlanks" dxfId="16" priority="7">
      <formula>LEN(TRIM(J35))=0</formula>
    </cfRule>
  </conditionalFormatting>
  <conditionalFormatting sqref="G35:H35">
    <cfRule type="containsBlanks" dxfId="15" priority="6">
      <formula>LEN(TRIM(G35))=0</formula>
    </cfRule>
  </conditionalFormatting>
  <conditionalFormatting sqref="J40:AY40">
    <cfRule type="containsBlanks" dxfId="14" priority="3">
      <formula>LEN(TRIM(J40))=0</formula>
    </cfRule>
  </conditionalFormatting>
  <conditionalFormatting sqref="J38 G38:H38">
    <cfRule type="containsBlanks" dxfId="13" priority="2">
      <formula>LEN(TRIM(G38))=0</formula>
    </cfRule>
  </conditionalFormatting>
  <conditionalFormatting sqref="L35">
    <cfRule type="containsBlanks" dxfId="12" priority="1">
      <formula>LEN(TRIM(L35))=0</formula>
    </cfRule>
  </conditionalFormatting>
  <dataValidations count="2">
    <dataValidation type="list" allowBlank="1" showInputMessage="1" showErrorMessage="1" sqref="J40:AY40" xr:uid="{00000000-0002-0000-0000-000000000000}">
      <formula1>$BL$39:$BL$42</formula1>
    </dataValidation>
    <dataValidation type="list" allowBlank="1" showInputMessage="1" showErrorMessage="1" sqref="C25:J25" xr:uid="{00000000-0002-0000-0000-000001000000}">
      <formula1>$BS$20:$BS$22</formula1>
    </dataValidation>
  </dataValidations>
  <hyperlinks>
    <hyperlink ref="D57" r:id="rId1" xr:uid="{00000000-0004-0000-0000-000000000000}"/>
    <hyperlink ref="A18:B18" r:id="rId2" display="ধারা ১৪। (৩):  " xr:uid="{00000000-0004-0000-0000-000001000000}"/>
    <hyperlink ref="A15" r:id="rId3" xr:uid="{00000000-0004-0000-0000-000002000000}"/>
    <hyperlink ref="G11" r:id="rId4" xr:uid="{00000000-0004-0000-0000-000003000000}"/>
    <hyperlink ref="H11" r:id="rId5" xr:uid="{00000000-0004-0000-0000-000004000000}"/>
    <hyperlink ref="I11" r:id="rId6" xr:uid="{00000000-0004-0000-0000-000005000000}"/>
    <hyperlink ref="J11" r:id="rId7" xr:uid="{00000000-0004-0000-0000-000006000000}"/>
    <hyperlink ref="K11" r:id="rId8" xr:uid="{00000000-0004-0000-0000-000007000000}"/>
    <hyperlink ref="A12" r:id="rId9" xr:uid="{00000000-0004-0000-0000-000008000000}"/>
    <hyperlink ref="A19" r:id="rId10" display="ধারা ১৯, " xr:uid="{00000000-0004-0000-0000-000009000000}"/>
    <hyperlink ref="B19" r:id="rId11" xr:uid="{00000000-0004-0000-0000-00000A000000}"/>
    <hyperlink ref="D19" r:id="rId12" display="ধারা ২৩, " xr:uid="{00000000-0004-0000-0000-00000B000000}"/>
    <hyperlink ref="H19" r:id="rId13" xr:uid="{00000000-0004-0000-0000-00000C000000}"/>
    <hyperlink ref="I19" r:id="rId14" xr:uid="{00000000-0004-0000-0000-00000D000000}"/>
    <hyperlink ref="J19" r:id="rId15" xr:uid="{00000000-0004-0000-0000-00000E000000}"/>
    <hyperlink ref="L19" r:id="rId16" xr:uid="{00000000-0004-0000-0000-00000F000000}"/>
  </hyperlinks>
  <pageMargins left="0.7" right="0.5" top="0.75" bottom="0.31" header="0.3" footer="0.3"/>
  <pageSetup scale="83" orientation="portrait" r:id="rId17"/>
  <headerFooter>
    <oddFooter>&amp;LPrepared by Md. Hasan Mahmud Tuhin
Masters : Mathematics (Comilla Victoriea Government College)  
PGD Compliance (BIHRM), PGDHRM (BIHRM),
Cell: 01828080026 , E-mail: hmahmud.information@gmail.com</oddFooter>
  </headerFooter>
  <rowBreaks count="1" manualBreakCount="1">
    <brk id="42" max="11" man="1"/>
  </rowBreaks>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B90"/>
  <sheetViews>
    <sheetView view="pageBreakPreview" zoomScale="84" zoomScaleNormal="100" zoomScaleSheetLayoutView="84" workbookViewId="0">
      <pane xSplit="29" ySplit="10" topLeftCell="AD11" activePane="bottomRight" state="frozen"/>
      <selection pane="topRight"/>
      <selection pane="bottomLeft"/>
      <selection pane="bottomRight" activeCell="Y15" sqref="Y15:AC16"/>
    </sheetView>
  </sheetViews>
  <sheetFormatPr defaultRowHeight="15.75" x14ac:dyDescent="0.3"/>
  <cols>
    <col min="1" max="1" width="2.140625" style="1" customWidth="1"/>
    <col min="2" max="2" width="2.5703125" style="1" customWidth="1"/>
    <col min="3" max="3" width="2.140625" style="1" customWidth="1"/>
    <col min="4" max="11" width="2.42578125" style="1" customWidth="1"/>
    <col min="12" max="14" width="1.85546875" style="1" customWidth="1"/>
    <col min="15" max="15" width="3.140625" style="1" customWidth="1"/>
    <col min="16" max="16" width="1.85546875" style="1" customWidth="1"/>
    <col min="17" max="17" width="1.5703125" style="1" customWidth="1"/>
    <col min="18" max="18" width="2.140625" style="1" customWidth="1"/>
    <col min="19" max="19" width="1.85546875" style="1" customWidth="1"/>
    <col min="20" max="21" width="2.42578125" style="1" customWidth="1"/>
    <col min="22" max="22" width="4.5703125" style="1" customWidth="1"/>
    <col min="23" max="23" width="4.140625" style="1" customWidth="1"/>
    <col min="24" max="24" width="5.140625" style="1" customWidth="1"/>
    <col min="25" max="26" width="1.140625" style="1" customWidth="1"/>
    <col min="27" max="27" width="5" style="1" customWidth="1"/>
    <col min="28" max="28" width="6.42578125" style="1" customWidth="1"/>
    <col min="29" max="29" width="5.7109375" style="1" customWidth="1"/>
    <col min="30" max="30" width="2.85546875" style="1" customWidth="1"/>
    <col min="31" max="31" width="1" style="1" customWidth="1"/>
    <col min="32" max="33" width="2.85546875" style="1" customWidth="1"/>
    <col min="34" max="34" width="3.28515625" style="1" customWidth="1"/>
    <col min="35" max="36" width="5.28515625" style="1" customWidth="1"/>
    <col min="37" max="39" width="2.85546875" style="1" customWidth="1"/>
    <col min="40" max="40" width="1.7109375" style="1" customWidth="1"/>
    <col min="41" max="41" width="2.85546875" style="1" customWidth="1"/>
    <col min="42" max="42" width="3.42578125" style="1" customWidth="1"/>
    <col min="43" max="43" width="1.5703125" style="1" customWidth="1"/>
    <col min="44" max="44" width="2.85546875" style="1" customWidth="1"/>
    <col min="45" max="45" width="5" style="1" customWidth="1"/>
    <col min="46" max="49" width="3.140625" style="1" customWidth="1"/>
    <col min="50" max="50" width="0.7109375" style="1" customWidth="1"/>
    <col min="51" max="55" width="3.140625" style="1" customWidth="1"/>
    <col min="56" max="56" width="4.7109375" style="1" customWidth="1"/>
    <col min="57" max="57" width="1.5703125" style="1" customWidth="1"/>
    <col min="58" max="58" width="3.140625" style="1" customWidth="1"/>
    <col min="59" max="59" width="2.28515625" style="1" customWidth="1"/>
    <col min="60" max="62" width="4.5703125" style="1" customWidth="1"/>
    <col min="63" max="64" width="4.7109375" style="1" customWidth="1"/>
    <col min="65" max="66" width="1.28515625" style="1" customWidth="1"/>
    <col min="67" max="94" width="3.140625" style="1" customWidth="1"/>
    <col min="95" max="95" width="7.42578125" style="1" customWidth="1"/>
    <col min="96" max="96" width="9.28515625" style="1" customWidth="1"/>
    <col min="97" max="100" width="9.140625" style="1"/>
    <col min="101" max="101" width="9.140625" style="1" customWidth="1"/>
    <col min="102" max="104" width="5" style="1" customWidth="1"/>
    <col min="105" max="105" width="9.140625" style="1"/>
    <col min="106" max="106" width="12.140625" style="1" customWidth="1"/>
    <col min="107" max="16384" width="9.140625" style="1"/>
  </cols>
  <sheetData>
    <row r="1" spans="1:106" s="36" customFormat="1" ht="29.25" x14ac:dyDescent="0.25">
      <c r="A1" s="8" t="s">
        <v>64</v>
      </c>
      <c r="B1" s="8"/>
      <c r="C1" s="8"/>
      <c r="D1" s="8"/>
      <c r="E1" s="8"/>
      <c r="F1" s="8"/>
      <c r="G1" s="8"/>
      <c r="H1" s="8"/>
      <c r="I1" s="8"/>
      <c r="J1" s="8"/>
      <c r="K1" s="8"/>
      <c r="L1" s="8"/>
      <c r="M1" s="8"/>
      <c r="N1" s="8"/>
      <c r="O1" s="8"/>
      <c r="P1" s="8"/>
      <c r="Q1" s="8"/>
      <c r="R1" s="8"/>
      <c r="S1" s="8"/>
      <c r="T1" s="8"/>
      <c r="U1" s="8"/>
      <c r="W1" s="8" t="s">
        <v>129</v>
      </c>
      <c r="X1" s="8"/>
      <c r="Y1" s="8"/>
      <c r="Z1" s="8"/>
      <c r="AA1" s="8"/>
      <c r="AB1" s="8"/>
      <c r="AC1" s="646" t="s">
        <v>161</v>
      </c>
      <c r="AD1" s="647"/>
      <c r="AE1" s="647"/>
      <c r="AF1" s="647"/>
      <c r="AG1" s="647"/>
      <c r="AH1" s="647"/>
      <c r="AI1" s="647"/>
      <c r="AJ1" s="647"/>
      <c r="AK1" s="647"/>
      <c r="AL1" s="647"/>
      <c r="AM1" s="647"/>
      <c r="AN1" s="647"/>
      <c r="AO1" s="647"/>
      <c r="AP1" s="647"/>
      <c r="AQ1" s="647"/>
      <c r="AR1" s="647"/>
      <c r="AS1" s="8" t="s">
        <v>65</v>
      </c>
      <c r="AU1" s="8"/>
      <c r="AV1" s="648" t="s">
        <v>95</v>
      </c>
      <c r="AW1" s="648"/>
      <c r="AX1" s="648"/>
      <c r="AY1" s="648"/>
      <c r="AZ1" s="648"/>
      <c r="BA1" s="648"/>
      <c r="BB1" s="648"/>
      <c r="BC1" s="648"/>
      <c r="BD1" s="648"/>
      <c r="BE1" s="648"/>
      <c r="BF1" s="648"/>
      <c r="BG1" s="648"/>
      <c r="BH1" s="648"/>
      <c r="BI1" s="648"/>
      <c r="BJ1" s="8"/>
      <c r="BK1" s="67" t="s">
        <v>66</v>
      </c>
      <c r="BL1" s="67"/>
      <c r="BM1" s="649" t="s">
        <v>67</v>
      </c>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S1" s="68"/>
      <c r="CT1" s="68"/>
      <c r="CU1" s="68"/>
      <c r="CV1" s="68"/>
      <c r="CW1" s="68"/>
      <c r="CX1" s="68"/>
    </row>
    <row r="2" spans="1:106" s="9" customFormat="1" ht="20.25" customHeight="1" x14ac:dyDescent="0.3">
      <c r="A2" s="650" t="s">
        <v>63</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X2" s="109">
        <f>AI4</f>
        <v>31</v>
      </c>
      <c r="CY2" s="109">
        <f>AL4</f>
        <v>12</v>
      </c>
      <c r="CZ2" s="608">
        <f>AO4</f>
        <v>2020</v>
      </c>
      <c r="DA2" s="608"/>
      <c r="DB2" s="112">
        <f>DATE(CZ2,CY2,CX2)</f>
        <v>44196</v>
      </c>
    </row>
    <row r="3" spans="1:106" s="2" customFormat="1" ht="13.5" customHeight="1" x14ac:dyDescent="0.3">
      <c r="A3" s="650"/>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3"/>
      <c r="CR3" s="3"/>
      <c r="CS3" s="3"/>
      <c r="CT3" s="3"/>
      <c r="CU3" s="3"/>
      <c r="CV3" s="173" t="s">
        <v>26</v>
      </c>
      <c r="CW3" s="3"/>
      <c r="CX3" s="110">
        <f>L4</f>
        <v>13</v>
      </c>
      <c r="CY3" s="110">
        <f>P4</f>
        <v>4</v>
      </c>
      <c r="CZ3" s="609">
        <f>T4</f>
        <v>2009</v>
      </c>
      <c r="DA3" s="609"/>
      <c r="DB3" s="113">
        <f>DATE(CZ3,CY3,CX3)</f>
        <v>39916</v>
      </c>
    </row>
    <row r="4" spans="1:106" s="36" customFormat="1" ht="20.25" thickBot="1" x14ac:dyDescent="0.3">
      <c r="A4" s="618" t="s">
        <v>0</v>
      </c>
      <c r="B4" s="618"/>
      <c r="C4" s="618"/>
      <c r="D4" s="618"/>
      <c r="E4" s="618"/>
      <c r="F4" s="618"/>
      <c r="G4" s="618"/>
      <c r="H4" s="618"/>
      <c r="I4" s="618"/>
      <c r="J4" s="618"/>
      <c r="K4" s="618"/>
      <c r="L4" s="621">
        <v>13</v>
      </c>
      <c r="M4" s="621"/>
      <c r="N4" s="621"/>
      <c r="O4" s="174" t="s">
        <v>1</v>
      </c>
      <c r="P4" s="621">
        <v>4</v>
      </c>
      <c r="Q4" s="621"/>
      <c r="R4" s="621"/>
      <c r="S4" s="174" t="s">
        <v>1</v>
      </c>
      <c r="T4" s="630">
        <v>2009</v>
      </c>
      <c r="U4" s="630"/>
      <c r="V4" s="630"/>
      <c r="W4" s="630"/>
      <c r="AA4" s="619" t="s">
        <v>2</v>
      </c>
      <c r="AB4" s="619"/>
      <c r="AC4" s="619"/>
      <c r="AD4" s="619"/>
      <c r="AE4" s="619"/>
      <c r="AF4" s="619"/>
      <c r="AG4" s="619"/>
      <c r="AH4" s="619"/>
      <c r="AI4" s="621">
        <v>31</v>
      </c>
      <c r="AJ4" s="621"/>
      <c r="AK4" s="174" t="s">
        <v>1</v>
      </c>
      <c r="AL4" s="621">
        <v>12</v>
      </c>
      <c r="AM4" s="621"/>
      <c r="AN4" s="174" t="s">
        <v>1</v>
      </c>
      <c r="AO4" s="621">
        <v>2020</v>
      </c>
      <c r="AP4" s="621"/>
      <c r="AQ4" s="621"/>
      <c r="AS4" s="96" t="s">
        <v>100</v>
      </c>
      <c r="AZ4" s="5"/>
      <c r="BA4" s="5"/>
      <c r="BB4" s="5"/>
      <c r="BC4" s="5"/>
      <c r="BD4" s="622">
        <v>29</v>
      </c>
      <c r="BE4" s="622"/>
      <c r="BF4" s="175" t="s">
        <v>62</v>
      </c>
      <c r="BG4" s="70"/>
      <c r="BH4" s="70"/>
      <c r="BI4" s="70"/>
      <c r="BJ4" s="70"/>
      <c r="BK4" s="70"/>
      <c r="BL4" s="623">
        <v>31</v>
      </c>
      <c r="BM4" s="623"/>
      <c r="BN4" s="623"/>
      <c r="BO4" s="617" t="s">
        <v>12</v>
      </c>
      <c r="BP4" s="617"/>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36" t="s">
        <v>33</v>
      </c>
      <c r="CR4" s="111">
        <f>(DB4*365+DB6*30+DB7)-BD4</f>
        <v>4244</v>
      </c>
      <c r="CS4" s="72" t="s">
        <v>12</v>
      </c>
      <c r="CU4" s="139"/>
      <c r="CV4" s="176" t="s">
        <v>27</v>
      </c>
      <c r="CW4" s="139"/>
      <c r="CZ4" s="39"/>
      <c r="DA4" s="39"/>
      <c r="DB4" s="37">
        <f>DATEDIF(DB3,DB2,"y")</f>
        <v>11</v>
      </c>
    </row>
    <row r="5" spans="1:106" s="36" customFormat="1" ht="36.75" customHeight="1" thickBot="1" x14ac:dyDescent="0.4">
      <c r="A5" s="624" t="s">
        <v>101</v>
      </c>
      <c r="B5" s="625"/>
      <c r="C5" s="625"/>
      <c r="D5" s="625"/>
      <c r="E5" s="625"/>
      <c r="F5" s="625"/>
      <c r="G5" s="625"/>
      <c r="H5" s="625"/>
      <c r="I5" s="625"/>
      <c r="J5" s="625"/>
      <c r="K5" s="625"/>
      <c r="L5" s="626">
        <f>CR9</f>
        <v>11</v>
      </c>
      <c r="M5" s="589"/>
      <c r="N5" s="589"/>
      <c r="O5" s="177" t="s">
        <v>1</v>
      </c>
      <c r="P5" s="627" t="s">
        <v>5</v>
      </c>
      <c r="Q5" s="627"/>
      <c r="R5" s="627"/>
      <c r="S5" s="177" t="s">
        <v>1</v>
      </c>
      <c r="T5" s="589">
        <f>CS9</f>
        <v>7</v>
      </c>
      <c r="U5" s="589"/>
      <c r="V5" s="178" t="s">
        <v>11</v>
      </c>
      <c r="W5" s="140">
        <f>CT8</f>
        <v>19</v>
      </c>
      <c r="X5" s="179" t="s">
        <v>12</v>
      </c>
      <c r="Y5" s="40"/>
      <c r="Z5" s="40"/>
      <c r="AA5" s="628" t="s">
        <v>104</v>
      </c>
      <c r="AB5" s="629"/>
      <c r="AC5" s="610">
        <f>CR4</f>
        <v>4244</v>
      </c>
      <c r="AD5" s="611"/>
      <c r="AE5" s="143"/>
      <c r="AF5" s="612" t="s">
        <v>102</v>
      </c>
      <c r="AG5" s="613"/>
      <c r="AH5" s="614" t="s">
        <v>103</v>
      </c>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6"/>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R5" s="38"/>
      <c r="CS5" s="72"/>
      <c r="CU5" s="139"/>
      <c r="CV5" s="19" t="s">
        <v>20</v>
      </c>
      <c r="CW5" s="139"/>
      <c r="CZ5" s="39"/>
      <c r="DA5" s="39"/>
    </row>
    <row r="6" spans="1:106" ht="20.25" thickBot="1" x14ac:dyDescent="0.4">
      <c r="A6" s="618" t="s">
        <v>14</v>
      </c>
      <c r="B6" s="618"/>
      <c r="C6" s="618"/>
      <c r="D6" s="618"/>
      <c r="E6" s="618"/>
      <c r="F6" s="618"/>
      <c r="G6" s="618"/>
      <c r="H6" s="618"/>
      <c r="I6" s="618"/>
      <c r="J6" s="618"/>
      <c r="K6" s="618"/>
      <c r="L6" s="618"/>
      <c r="M6" s="618"/>
      <c r="N6" s="618"/>
      <c r="O6" s="618"/>
      <c r="P6" s="618"/>
      <c r="Q6" s="618" t="s">
        <v>26</v>
      </c>
      <c r="R6" s="618"/>
      <c r="S6" s="618"/>
      <c r="T6" s="618"/>
      <c r="U6" s="618"/>
      <c r="V6" s="618"/>
      <c r="W6" s="618"/>
      <c r="X6" s="652">
        <v>45</v>
      </c>
      <c r="Y6" s="652"/>
      <c r="Z6" s="652"/>
      <c r="AA6" s="652"/>
      <c r="AB6" s="652"/>
      <c r="AC6" s="60" t="str">
        <f>IF(Q6="হ্যা","দিনের নোটিশ প্রদান","")</f>
        <v>দিনের নোটিশ প্রদান</v>
      </c>
      <c r="AD6" s="96"/>
      <c r="AE6" s="96"/>
      <c r="AF6" s="96"/>
      <c r="AG6" s="96"/>
      <c r="AH6" s="96"/>
      <c r="AR6" s="4"/>
      <c r="AS6" s="619" t="s">
        <v>13</v>
      </c>
      <c r="AT6" s="619"/>
      <c r="AU6" s="619"/>
      <c r="AV6" s="619"/>
      <c r="AW6" s="619"/>
      <c r="AX6" s="619"/>
      <c r="AY6" s="619"/>
      <c r="AZ6" s="619"/>
      <c r="BA6" s="619"/>
      <c r="BB6" s="618" t="s">
        <v>26</v>
      </c>
      <c r="BC6" s="618"/>
      <c r="BD6" s="618"/>
      <c r="BE6" s="618"/>
      <c r="BF6" s="618"/>
      <c r="BG6" s="620">
        <v>25</v>
      </c>
      <c r="BH6" s="620"/>
      <c r="BI6" s="620"/>
      <c r="BJ6" s="620"/>
      <c r="BK6" s="651" t="str">
        <f>IF(BB6="হ্যা","দিনের নোটিশ প্রদান","")</f>
        <v>দিনের নোটিশ প্রদান</v>
      </c>
      <c r="BL6" s="651"/>
      <c r="BM6" s="651"/>
      <c r="BN6" s="651"/>
      <c r="BO6" s="651"/>
      <c r="BP6" s="651"/>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19"/>
      <c r="CR6" s="19"/>
      <c r="CS6" s="19"/>
      <c r="CT6" s="19"/>
      <c r="CU6" s="19"/>
      <c r="CW6" s="19"/>
      <c r="CX6" s="19"/>
      <c r="CY6" s="19"/>
      <c r="DB6" s="61">
        <f>DATEDIF(DB3,DB2,"ym")</f>
        <v>8</v>
      </c>
    </row>
    <row r="7" spans="1:106" s="15" customFormat="1" ht="17.25" customHeight="1" thickBot="1" x14ac:dyDescent="0.3">
      <c r="A7" s="180" t="s">
        <v>4</v>
      </c>
      <c r="B7" s="40"/>
      <c r="C7" s="40"/>
      <c r="D7" s="40"/>
      <c r="E7" s="40"/>
      <c r="F7" s="40"/>
      <c r="G7" s="40"/>
      <c r="H7" s="40"/>
      <c r="I7" s="40"/>
      <c r="J7" s="40"/>
      <c r="K7" s="671">
        <f>IF('Format Information'!J40="1 নং কাঠামো",'Format Information'!B35,'Format Information'!B38)</f>
        <v>37500</v>
      </c>
      <c r="L7" s="672"/>
      <c r="M7" s="672"/>
      <c r="N7" s="672"/>
      <c r="O7" s="672"/>
      <c r="P7" s="670" t="s">
        <v>15</v>
      </c>
      <c r="Q7" s="670"/>
      <c r="R7" s="670"/>
      <c r="S7" s="670"/>
      <c r="T7" s="670"/>
      <c r="U7" s="670"/>
      <c r="V7" s="589">
        <f>IF('Format Information'!J40="1 নং কাঠামো",'Format Information'!D35,'Format Information'!D38)</f>
        <v>22500</v>
      </c>
      <c r="W7" s="589"/>
      <c r="X7" s="590" t="s">
        <v>19</v>
      </c>
      <c r="Y7" s="590"/>
      <c r="Z7" s="590"/>
      <c r="AA7" s="590"/>
      <c r="AB7" s="589">
        <f>IF('Format Information'!J40="1 নং কাঠামো",'Format Information'!F35,'Format Information'!F38)</f>
        <v>9000</v>
      </c>
      <c r="AC7" s="589"/>
      <c r="AD7" s="591" t="s">
        <v>16</v>
      </c>
      <c r="AE7" s="591"/>
      <c r="AF7" s="591"/>
      <c r="AG7" s="591"/>
      <c r="AH7" s="591"/>
      <c r="AI7" s="592">
        <f>IF('Format Information'!J40="1 নং কাঠামো",'Format Information'!H35,'Format Information'!H38)</f>
        <v>3750</v>
      </c>
      <c r="AJ7" s="592"/>
      <c r="AK7" s="42" t="s">
        <v>17</v>
      </c>
      <c r="AL7" s="41"/>
      <c r="AM7" s="42"/>
      <c r="AN7" s="42"/>
      <c r="AO7" s="41"/>
      <c r="AP7" s="592">
        <f>IF('Format Information'!J40="1 নং কাঠামো",'Format Information'!J35,'Format Information'!J38)</f>
        <v>2250</v>
      </c>
      <c r="AQ7" s="592"/>
      <c r="AR7" s="592"/>
      <c r="AS7" s="42" t="s">
        <v>18</v>
      </c>
      <c r="AT7" s="42"/>
      <c r="AU7" s="42"/>
      <c r="AV7" s="593">
        <f>IF('Format Information'!J40="1 নং কাঠামো",'Format Information'!L35,'Format Information'!L38)</f>
        <v>0</v>
      </c>
      <c r="AW7" s="594"/>
      <c r="AX7" s="76"/>
      <c r="AY7" s="595" t="s">
        <v>56</v>
      </c>
      <c r="AZ7" s="596"/>
      <c r="BA7" s="596"/>
      <c r="BB7" s="596"/>
      <c r="BC7" s="596"/>
      <c r="BD7" s="596"/>
      <c r="BE7" s="77"/>
      <c r="BF7" s="653">
        <f>K7/BL4</f>
        <v>1209.6774193548388</v>
      </c>
      <c r="BG7" s="653"/>
      <c r="BH7" s="654"/>
      <c r="BI7" s="181" t="s">
        <v>55</v>
      </c>
      <c r="BJ7" s="78"/>
      <c r="BK7" s="78"/>
      <c r="BL7" s="78"/>
      <c r="BM7" s="78"/>
      <c r="BN7" s="655">
        <f>V7/BL4</f>
        <v>725.80645161290317</v>
      </c>
      <c r="BO7" s="655"/>
      <c r="BP7" s="656"/>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34"/>
      <c r="CR7" s="34"/>
      <c r="CS7" s="34"/>
      <c r="CT7" s="34"/>
      <c r="CU7" s="34"/>
      <c r="CV7" s="34"/>
      <c r="CW7" s="34"/>
      <c r="CX7" s="34"/>
      <c r="CY7" s="34"/>
      <c r="DB7" s="114">
        <f>DATEDIF(DB3,DB2,"md")</f>
        <v>18</v>
      </c>
    </row>
    <row r="8" spans="1:106" ht="24" customHeight="1" thickBot="1" x14ac:dyDescent="0.4">
      <c r="V8" s="35"/>
      <c r="AA8" s="4"/>
      <c r="AB8" s="4"/>
      <c r="AC8" s="657"/>
      <c r="AD8" s="657"/>
      <c r="AE8" s="142"/>
      <c r="AS8" s="658" t="str">
        <f>IF('Format Information'!C25="সর্বশেষ প্রাপ্ত ১২ মাসের মূল মজুরীর গড়  হিসেবে ।","পূর্ববর্তী ১২ মাসের মুল মজুরীর  গড়ের জন্য ০১ দিনের মূল মজুরী =","")</f>
        <v/>
      </c>
      <c r="AT8" s="658"/>
      <c r="AU8" s="658"/>
      <c r="AV8" s="658"/>
      <c r="AW8" s="658"/>
      <c r="AX8" s="658"/>
      <c r="AY8" s="658"/>
      <c r="AZ8" s="658"/>
      <c r="BA8" s="658"/>
      <c r="BB8" s="658"/>
      <c r="BC8" s="658"/>
      <c r="BD8" s="658"/>
      <c r="BE8" s="658"/>
      <c r="BF8" s="658"/>
      <c r="BG8" s="658"/>
      <c r="BH8" s="658"/>
      <c r="BI8" s="658"/>
      <c r="BJ8" s="658"/>
      <c r="BK8" s="658"/>
      <c r="BL8" s="658"/>
      <c r="BM8" s="658"/>
      <c r="BN8" s="659">
        <f>IF('Format Information'!C25="সর্বশেষ প্রাপ্ত ১২ মাসের মূল মজুরীর গড়  হিসেবে ।",'Format Information'!H30,0)</f>
        <v>0</v>
      </c>
      <c r="BO8" s="659"/>
      <c r="BP8" s="660"/>
      <c r="BQ8" s="64"/>
      <c r="BR8" s="64"/>
      <c r="BS8" s="64"/>
      <c r="BT8" s="64"/>
      <c r="BU8" s="64"/>
      <c r="BV8" s="64"/>
      <c r="BW8" s="64"/>
      <c r="BX8" s="64"/>
      <c r="BY8" s="64"/>
      <c r="BZ8" s="64"/>
      <c r="CA8" s="64"/>
      <c r="CB8" s="64"/>
      <c r="CC8" s="64"/>
      <c r="CD8" s="64"/>
      <c r="CE8" s="64"/>
      <c r="CF8" s="64"/>
      <c r="CG8" s="64"/>
      <c r="CH8" s="64"/>
      <c r="CI8" s="64"/>
      <c r="CJ8" s="64"/>
      <c r="CK8" s="64"/>
      <c r="CL8" s="64"/>
      <c r="CM8" s="64"/>
      <c r="CN8" s="64"/>
      <c r="CR8" s="61">
        <f>CR4/365</f>
        <v>11.627397260273973</v>
      </c>
      <c r="CS8" s="115">
        <f>(CR4-(CR9*365))/30</f>
        <v>7.6333333333333337</v>
      </c>
      <c r="CT8" s="61">
        <f>CR4-CS9*30-CR9*365</f>
        <v>19</v>
      </c>
    </row>
    <row r="9" spans="1:106" s="6" customFormat="1" ht="24.75" customHeight="1" thickBot="1" x14ac:dyDescent="0.35">
      <c r="A9" s="661" t="s">
        <v>22</v>
      </c>
      <c r="B9" s="662"/>
      <c r="C9" s="662"/>
      <c r="D9" s="663" t="s">
        <v>23</v>
      </c>
      <c r="E9" s="664"/>
      <c r="F9" s="664"/>
      <c r="G9" s="664"/>
      <c r="H9" s="664"/>
      <c r="I9" s="664"/>
      <c r="J9" s="664"/>
      <c r="K9" s="664"/>
      <c r="L9" s="664"/>
      <c r="M9" s="664"/>
      <c r="N9" s="664"/>
      <c r="O9" s="664"/>
      <c r="P9" s="664"/>
      <c r="Q9" s="664"/>
      <c r="R9" s="664"/>
      <c r="S9" s="664"/>
      <c r="T9" s="664"/>
      <c r="U9" s="664"/>
      <c r="V9" s="664"/>
      <c r="W9" s="665"/>
      <c r="X9" s="628" t="s">
        <v>9</v>
      </c>
      <c r="Y9" s="629"/>
      <c r="Z9" s="629"/>
      <c r="AA9" s="629"/>
      <c r="AB9" s="629"/>
      <c r="AC9" s="666"/>
      <c r="AD9" s="667" t="s">
        <v>10</v>
      </c>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R9" s="61">
        <f>TRUNC(CR8)</f>
        <v>11</v>
      </c>
      <c r="CS9" s="115">
        <f>TRUNC(CS8)</f>
        <v>7</v>
      </c>
    </row>
    <row r="10" spans="1:106" ht="2.25" customHeight="1" thickBot="1" x14ac:dyDescent="0.35">
      <c r="A10" s="597"/>
      <c r="B10" s="598"/>
      <c r="C10" s="599"/>
      <c r="D10" s="600"/>
      <c r="E10" s="601"/>
      <c r="F10" s="601"/>
      <c r="G10" s="601"/>
      <c r="H10" s="601"/>
      <c r="I10" s="601"/>
      <c r="J10" s="601"/>
      <c r="K10" s="601"/>
      <c r="L10" s="601"/>
      <c r="M10" s="601"/>
      <c r="N10" s="601"/>
      <c r="O10" s="601"/>
      <c r="P10" s="601"/>
      <c r="Q10" s="601"/>
      <c r="R10" s="601"/>
      <c r="S10" s="601"/>
      <c r="T10" s="601"/>
      <c r="U10" s="601"/>
      <c r="V10" s="601"/>
      <c r="W10" s="601"/>
      <c r="X10" s="602"/>
      <c r="Y10" s="603"/>
      <c r="Z10" s="603"/>
      <c r="AA10" s="603"/>
      <c r="AB10" s="604"/>
      <c r="AC10" s="605"/>
      <c r="AD10" s="606"/>
      <c r="AE10" s="606"/>
      <c r="AF10" s="606"/>
      <c r="AG10" s="606"/>
      <c r="AH10" s="606"/>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E10" s="606"/>
      <c r="BF10" s="606"/>
      <c r="BG10" s="606"/>
      <c r="BH10" s="606"/>
      <c r="BI10" s="606"/>
      <c r="BJ10" s="606"/>
      <c r="BK10" s="606"/>
      <c r="BL10" s="606"/>
      <c r="BM10" s="606"/>
      <c r="BN10" s="606"/>
      <c r="BO10" s="606"/>
      <c r="BP10" s="607"/>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row>
    <row r="11" spans="1:106" ht="25.5" customHeight="1" x14ac:dyDescent="0.3">
      <c r="A11" s="314" t="s">
        <v>162</v>
      </c>
      <c r="B11" s="315"/>
      <c r="C11" s="537"/>
      <c r="D11" s="550" t="s">
        <v>164</v>
      </c>
      <c r="E11" s="551"/>
      <c r="F11" s="551"/>
      <c r="G11" s="551"/>
      <c r="H11" s="551"/>
      <c r="I11" s="551"/>
      <c r="J11" s="551"/>
      <c r="K11" s="551"/>
      <c r="L11" s="551"/>
      <c r="M11" s="551"/>
      <c r="N11" s="551"/>
      <c r="O11" s="551"/>
      <c r="P11" s="551"/>
      <c r="Q11" s="551"/>
      <c r="R11" s="551"/>
      <c r="S11" s="551"/>
      <c r="T11" s="551"/>
      <c r="U11" s="551"/>
      <c r="V11" s="551"/>
      <c r="W11" s="552"/>
      <c r="X11" s="540">
        <v>6</v>
      </c>
      <c r="Y11" s="541"/>
      <c r="Z11" s="541"/>
      <c r="AA11" s="541"/>
      <c r="AB11" s="542" t="s">
        <v>44</v>
      </c>
      <c r="AC11" s="543"/>
      <c r="AD11" s="544" t="s">
        <v>176</v>
      </c>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5"/>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106" ht="20.25" customHeight="1" x14ac:dyDescent="0.3">
      <c r="A12" s="316"/>
      <c r="B12" s="317"/>
      <c r="C12" s="538"/>
      <c r="D12" s="559" t="s">
        <v>165</v>
      </c>
      <c r="E12" s="560"/>
      <c r="F12" s="560"/>
      <c r="G12" s="560"/>
      <c r="H12" s="560"/>
      <c r="I12" s="560"/>
      <c r="J12" s="560"/>
      <c r="K12" s="560"/>
      <c r="L12" s="560"/>
      <c r="M12" s="560"/>
      <c r="N12" s="560"/>
      <c r="O12" s="554" t="s">
        <v>166</v>
      </c>
      <c r="P12" s="554"/>
      <c r="Q12" s="554"/>
      <c r="R12" s="554"/>
      <c r="S12" s="554"/>
      <c r="T12" s="554"/>
      <c r="U12" s="554"/>
      <c r="V12" s="554"/>
      <c r="W12" s="555"/>
      <c r="X12" s="575" t="s">
        <v>45</v>
      </c>
      <c r="Y12" s="576"/>
      <c r="Z12" s="576"/>
      <c r="AA12" s="576"/>
      <c r="AB12" s="576"/>
      <c r="AC12" s="577"/>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7"/>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row>
    <row r="13" spans="1:106" ht="20.25" customHeight="1" x14ac:dyDescent="0.3">
      <c r="A13" s="316"/>
      <c r="B13" s="317"/>
      <c r="C13" s="538"/>
      <c r="D13" s="553" t="s">
        <v>167</v>
      </c>
      <c r="E13" s="554"/>
      <c r="F13" s="554"/>
      <c r="G13" s="554"/>
      <c r="H13" s="554"/>
      <c r="I13" s="554"/>
      <c r="J13" s="554"/>
      <c r="K13" s="554"/>
      <c r="L13" s="554"/>
      <c r="M13" s="554"/>
      <c r="N13" s="554"/>
      <c r="O13" s="554"/>
      <c r="P13" s="554"/>
      <c r="Q13" s="554"/>
      <c r="R13" s="554"/>
      <c r="S13" s="554"/>
      <c r="T13" s="554"/>
      <c r="U13" s="554"/>
      <c r="V13" s="554"/>
      <c r="W13" s="555"/>
      <c r="X13" s="571" t="s">
        <v>126</v>
      </c>
      <c r="Y13" s="572"/>
      <c r="Z13" s="572"/>
      <c r="AA13" s="572"/>
      <c r="AB13" s="116">
        <f>((V7/2)/BL4)*X11</f>
        <v>2177.4193548387093</v>
      </c>
      <c r="AC13" s="182" t="s">
        <v>3</v>
      </c>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7"/>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row>
    <row r="14" spans="1:106" ht="20.25" customHeight="1" x14ac:dyDescent="0.3">
      <c r="A14" s="316"/>
      <c r="B14" s="317"/>
      <c r="C14" s="538"/>
      <c r="D14" s="553"/>
      <c r="E14" s="554"/>
      <c r="F14" s="554"/>
      <c r="G14" s="554"/>
      <c r="H14" s="554"/>
      <c r="I14" s="554"/>
      <c r="J14" s="554"/>
      <c r="K14" s="554"/>
      <c r="L14" s="554"/>
      <c r="M14" s="554"/>
      <c r="N14" s="554"/>
      <c r="O14" s="554"/>
      <c r="P14" s="554"/>
      <c r="Q14" s="554"/>
      <c r="R14" s="554"/>
      <c r="S14" s="554"/>
      <c r="T14" s="554"/>
      <c r="U14" s="554"/>
      <c r="V14" s="554"/>
      <c r="W14" s="555"/>
      <c r="X14" s="578" t="s">
        <v>125</v>
      </c>
      <c r="Y14" s="579"/>
      <c r="Z14" s="579"/>
      <c r="AA14" s="579"/>
      <c r="AB14" s="117">
        <f>((AB7+AI7+AP7+AV7)/BL4)*X11</f>
        <v>2903.2258064516127</v>
      </c>
      <c r="AC14" s="183" t="s">
        <v>3</v>
      </c>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7"/>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row>
    <row r="15" spans="1:106" ht="20.25" customHeight="1" x14ac:dyDescent="0.3">
      <c r="A15" s="316"/>
      <c r="B15" s="317"/>
      <c r="C15" s="538"/>
      <c r="D15" s="553"/>
      <c r="E15" s="554"/>
      <c r="F15" s="554"/>
      <c r="G15" s="554"/>
      <c r="H15" s="554"/>
      <c r="I15" s="554"/>
      <c r="J15" s="554"/>
      <c r="K15" s="554"/>
      <c r="L15" s="554"/>
      <c r="M15" s="554"/>
      <c r="N15" s="554"/>
      <c r="O15" s="554"/>
      <c r="P15" s="554"/>
      <c r="Q15" s="554"/>
      <c r="R15" s="554"/>
      <c r="S15" s="554"/>
      <c r="T15" s="554"/>
      <c r="U15" s="554"/>
      <c r="V15" s="554"/>
      <c r="W15" s="555"/>
      <c r="X15" s="580">
        <f>X11</f>
        <v>6</v>
      </c>
      <c r="Y15" s="582" t="s">
        <v>127</v>
      </c>
      <c r="Z15" s="582"/>
      <c r="AA15" s="582"/>
      <c r="AB15" s="582"/>
      <c r="AC15" s="583"/>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7"/>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row>
    <row r="16" spans="1:106" ht="20.25" customHeight="1" x14ac:dyDescent="0.3">
      <c r="A16" s="316"/>
      <c r="B16" s="317"/>
      <c r="C16" s="538"/>
      <c r="D16" s="553"/>
      <c r="E16" s="554"/>
      <c r="F16" s="554"/>
      <c r="G16" s="554"/>
      <c r="H16" s="554"/>
      <c r="I16" s="554"/>
      <c r="J16" s="554"/>
      <c r="K16" s="554"/>
      <c r="L16" s="554"/>
      <c r="M16" s="554"/>
      <c r="N16" s="554"/>
      <c r="O16" s="554"/>
      <c r="P16" s="554"/>
      <c r="Q16" s="554"/>
      <c r="R16" s="554"/>
      <c r="S16" s="554"/>
      <c r="T16" s="554"/>
      <c r="U16" s="554"/>
      <c r="V16" s="554"/>
      <c r="W16" s="555"/>
      <c r="X16" s="581"/>
      <c r="Y16" s="579"/>
      <c r="Z16" s="579"/>
      <c r="AA16" s="579"/>
      <c r="AB16" s="579"/>
      <c r="AC16" s="584"/>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7"/>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row>
    <row r="17" spans="1:100" ht="51" customHeight="1" thickBot="1" x14ac:dyDescent="0.35">
      <c r="A17" s="318"/>
      <c r="B17" s="319"/>
      <c r="C17" s="539"/>
      <c r="D17" s="556"/>
      <c r="E17" s="557"/>
      <c r="F17" s="557"/>
      <c r="G17" s="557"/>
      <c r="H17" s="557"/>
      <c r="I17" s="557"/>
      <c r="J17" s="557"/>
      <c r="K17" s="557"/>
      <c r="L17" s="557"/>
      <c r="M17" s="557"/>
      <c r="N17" s="557"/>
      <c r="O17" s="557"/>
      <c r="P17" s="557"/>
      <c r="Q17" s="557"/>
      <c r="R17" s="557"/>
      <c r="S17" s="557"/>
      <c r="T17" s="557"/>
      <c r="U17" s="557"/>
      <c r="V17" s="557"/>
      <c r="W17" s="558"/>
      <c r="X17" s="585">
        <f>AB13+AB14</f>
        <v>5080.645161290322</v>
      </c>
      <c r="Y17" s="586"/>
      <c r="Z17" s="586"/>
      <c r="AA17" s="586"/>
      <c r="AB17" s="587" t="s">
        <v>3</v>
      </c>
      <c r="AC17" s="58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9"/>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1" t="s">
        <v>97</v>
      </c>
      <c r="CR17" s="7"/>
      <c r="CS17" s="6"/>
    </row>
    <row r="18" spans="1:100" ht="21" customHeight="1" x14ac:dyDescent="0.3">
      <c r="A18" s="508" t="s">
        <v>163</v>
      </c>
      <c r="B18" s="509"/>
      <c r="C18" s="509"/>
      <c r="D18" s="514" t="s">
        <v>43</v>
      </c>
      <c r="E18" s="515"/>
      <c r="F18" s="515"/>
      <c r="G18" s="515"/>
      <c r="H18" s="515"/>
      <c r="I18" s="515"/>
      <c r="J18" s="515"/>
      <c r="K18" s="515"/>
      <c r="L18" s="515"/>
      <c r="M18" s="515"/>
      <c r="N18" s="515"/>
      <c r="O18" s="515"/>
      <c r="P18" s="515"/>
      <c r="Q18" s="515"/>
      <c r="R18" s="515"/>
      <c r="S18" s="515"/>
      <c r="T18" s="515"/>
      <c r="U18" s="515"/>
      <c r="V18" s="515"/>
      <c r="W18" s="516"/>
      <c r="X18" s="523">
        <f>L5</f>
        <v>11</v>
      </c>
      <c r="Y18" s="524"/>
      <c r="Z18" s="524"/>
      <c r="AA18" s="525" t="s">
        <v>98</v>
      </c>
      <c r="AB18" s="525"/>
      <c r="AC18" s="526"/>
      <c r="AD18" s="561" t="s">
        <v>177</v>
      </c>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2"/>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7"/>
      <c r="CR18" s="82"/>
      <c r="CS18" s="83"/>
      <c r="CT18" s="83"/>
      <c r="CU18" s="83"/>
      <c r="CV18" s="84"/>
    </row>
    <row r="19" spans="1:100" ht="18" customHeight="1" x14ac:dyDescent="0.3">
      <c r="A19" s="510"/>
      <c r="B19" s="511"/>
      <c r="C19" s="511"/>
      <c r="D19" s="517"/>
      <c r="E19" s="518"/>
      <c r="F19" s="518"/>
      <c r="G19" s="518"/>
      <c r="H19" s="518"/>
      <c r="I19" s="518"/>
      <c r="J19" s="518"/>
      <c r="K19" s="518"/>
      <c r="L19" s="518"/>
      <c r="M19" s="518"/>
      <c r="N19" s="518"/>
      <c r="O19" s="518"/>
      <c r="P19" s="518"/>
      <c r="Q19" s="518"/>
      <c r="R19" s="518"/>
      <c r="S19" s="518"/>
      <c r="T19" s="518"/>
      <c r="U19" s="518"/>
      <c r="V19" s="518"/>
      <c r="W19" s="519"/>
      <c r="X19" s="567">
        <f>IF(CR4&lt;365,0,(IF(CR4&lt;=365,(L5*30*BF7),(IF(CR4&lt;=3650,(L5*30*BF7),(IF(CR4&gt;3650,(L5*45*BF7),0)))))))</f>
        <v>598790.32258064521</v>
      </c>
      <c r="Y19" s="568"/>
      <c r="Z19" s="568"/>
      <c r="AA19" s="568"/>
      <c r="AB19" s="569" t="s">
        <v>3</v>
      </c>
      <c r="AC19" s="570"/>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4"/>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7"/>
      <c r="CR19" s="82"/>
      <c r="CS19" s="83"/>
      <c r="CT19" s="83"/>
      <c r="CU19" s="83"/>
      <c r="CV19" s="84"/>
    </row>
    <row r="20" spans="1:100" ht="18" customHeight="1" x14ac:dyDescent="0.3">
      <c r="A20" s="510"/>
      <c r="B20" s="511"/>
      <c r="C20" s="511"/>
      <c r="D20" s="517"/>
      <c r="E20" s="518"/>
      <c r="F20" s="518"/>
      <c r="G20" s="518"/>
      <c r="H20" s="518"/>
      <c r="I20" s="518"/>
      <c r="J20" s="518"/>
      <c r="K20" s="518"/>
      <c r="L20" s="518"/>
      <c r="M20" s="518"/>
      <c r="N20" s="518"/>
      <c r="O20" s="518"/>
      <c r="P20" s="518"/>
      <c r="Q20" s="518"/>
      <c r="R20" s="518"/>
      <c r="S20" s="518"/>
      <c r="T20" s="518"/>
      <c r="U20" s="518"/>
      <c r="V20" s="518"/>
      <c r="W20" s="519"/>
      <c r="X20" s="571" t="s">
        <v>99</v>
      </c>
      <c r="Y20" s="572"/>
      <c r="Z20" s="572"/>
      <c r="AA20" s="118">
        <f>T5</f>
        <v>7</v>
      </c>
      <c r="AB20" s="573" t="s">
        <v>106</v>
      </c>
      <c r="AC20" s="574"/>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3"/>
      <c r="BO20" s="563"/>
      <c r="BP20" s="564"/>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7"/>
      <c r="CR20" s="7"/>
      <c r="CS20" s="7"/>
    </row>
    <row r="21" spans="1:100" ht="17.25" customHeight="1" x14ac:dyDescent="0.3">
      <c r="A21" s="510"/>
      <c r="B21" s="511"/>
      <c r="C21" s="511"/>
      <c r="D21" s="520"/>
      <c r="E21" s="521"/>
      <c r="F21" s="521"/>
      <c r="G21" s="521"/>
      <c r="H21" s="521"/>
      <c r="I21" s="521"/>
      <c r="J21" s="521"/>
      <c r="K21" s="521"/>
      <c r="L21" s="521"/>
      <c r="M21" s="521"/>
      <c r="N21" s="521"/>
      <c r="O21" s="521"/>
      <c r="P21" s="521"/>
      <c r="Q21" s="521"/>
      <c r="R21" s="521"/>
      <c r="S21" s="521"/>
      <c r="T21" s="521"/>
      <c r="U21" s="521"/>
      <c r="V21" s="521"/>
      <c r="W21" s="522"/>
      <c r="X21" s="567">
        <f>IF(L5&lt;1,0,(IF(T5&lt;6,0,IF(CR4=365,(1*30*BF7),(IF(CR4&lt;=3650,(1*30*BF7),(IF(CR4&gt;3650,(1*45*BF7),0))))))))</f>
        <v>54435.483870967742</v>
      </c>
      <c r="Y21" s="568"/>
      <c r="Z21" s="568"/>
      <c r="AA21" s="568"/>
      <c r="AB21" s="569" t="s">
        <v>3</v>
      </c>
      <c r="AC21" s="570"/>
      <c r="AD21" s="563"/>
      <c r="AE21" s="563"/>
      <c r="AF21" s="563"/>
      <c r="AG21" s="563"/>
      <c r="AH21" s="563"/>
      <c r="AI21" s="563"/>
      <c r="AJ21" s="563"/>
      <c r="AK21" s="563"/>
      <c r="AL21" s="563"/>
      <c r="AM21" s="563"/>
      <c r="AN21" s="563"/>
      <c r="AO21" s="563"/>
      <c r="AP21" s="563"/>
      <c r="AQ21" s="563"/>
      <c r="AR21" s="563"/>
      <c r="AS21" s="563"/>
      <c r="AT21" s="563"/>
      <c r="AU21" s="563"/>
      <c r="AV21" s="563"/>
      <c r="AW21" s="563"/>
      <c r="AX21" s="563"/>
      <c r="AY21" s="563"/>
      <c r="AZ21" s="563"/>
      <c r="BA21" s="563"/>
      <c r="BB21" s="563"/>
      <c r="BC21" s="563"/>
      <c r="BD21" s="563"/>
      <c r="BE21" s="563"/>
      <c r="BF21" s="563"/>
      <c r="BG21" s="563"/>
      <c r="BH21" s="563"/>
      <c r="BI21" s="563"/>
      <c r="BJ21" s="563"/>
      <c r="BK21" s="563"/>
      <c r="BL21" s="563"/>
      <c r="BM21" s="563"/>
      <c r="BN21" s="563"/>
      <c r="BO21" s="563"/>
      <c r="BP21" s="564"/>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7"/>
      <c r="CR21" s="7"/>
      <c r="CS21" s="7"/>
    </row>
    <row r="22" spans="1:100" ht="22.5" customHeight="1" thickBot="1" x14ac:dyDescent="0.35">
      <c r="A22" s="512"/>
      <c r="B22" s="513"/>
      <c r="C22" s="513"/>
      <c r="D22" s="492" t="s">
        <v>105</v>
      </c>
      <c r="E22" s="493"/>
      <c r="F22" s="493"/>
      <c r="G22" s="493"/>
      <c r="H22" s="493"/>
      <c r="I22" s="493"/>
      <c r="J22" s="493"/>
      <c r="K22" s="493"/>
      <c r="L22" s="493"/>
      <c r="M22" s="493"/>
      <c r="N22" s="493"/>
      <c r="O22" s="493"/>
      <c r="P22" s="493"/>
      <c r="Q22" s="493"/>
      <c r="R22" s="493"/>
      <c r="S22" s="493"/>
      <c r="T22" s="493"/>
      <c r="U22" s="493"/>
      <c r="V22" s="493"/>
      <c r="W22" s="493"/>
      <c r="X22" s="494">
        <f>X19+X21</f>
        <v>653225.80645161297</v>
      </c>
      <c r="Y22" s="495"/>
      <c r="Z22" s="495"/>
      <c r="AA22" s="495"/>
      <c r="AB22" s="496" t="s">
        <v>3</v>
      </c>
      <c r="AC22" s="497"/>
      <c r="AD22" s="565"/>
      <c r="AE22" s="565"/>
      <c r="AF22" s="565"/>
      <c r="AG22" s="565"/>
      <c r="AH22" s="565"/>
      <c r="AI22" s="565"/>
      <c r="AJ22" s="565"/>
      <c r="AK22" s="565"/>
      <c r="AL22" s="565"/>
      <c r="AM22" s="565"/>
      <c r="AN22" s="565"/>
      <c r="AO22" s="565"/>
      <c r="AP22" s="565"/>
      <c r="AQ22" s="565"/>
      <c r="AR22" s="565"/>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6"/>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7"/>
      <c r="CR22" s="7"/>
      <c r="CS22" s="7"/>
    </row>
    <row r="23" spans="1:100" ht="28.5" customHeight="1" x14ac:dyDescent="0.3">
      <c r="A23" s="393" t="s">
        <v>42</v>
      </c>
      <c r="B23" s="498"/>
      <c r="C23" s="498"/>
      <c r="D23" s="631" t="s">
        <v>168</v>
      </c>
      <c r="E23" s="632"/>
      <c r="F23" s="632"/>
      <c r="G23" s="632"/>
      <c r="H23" s="632"/>
      <c r="I23" s="632"/>
      <c r="J23" s="632"/>
      <c r="K23" s="632"/>
      <c r="L23" s="632"/>
      <c r="M23" s="632"/>
      <c r="N23" s="632"/>
      <c r="O23" s="632"/>
      <c r="P23" s="632"/>
      <c r="Q23" s="632"/>
      <c r="R23" s="632"/>
      <c r="S23" s="632"/>
      <c r="T23" s="632"/>
      <c r="U23" s="632"/>
      <c r="V23" s="632"/>
      <c r="W23" s="633"/>
      <c r="X23" s="501" t="s">
        <v>21</v>
      </c>
      <c r="Y23" s="502"/>
      <c r="Z23" s="502"/>
      <c r="AA23" s="502"/>
      <c r="AB23" s="502"/>
      <c r="AC23" s="503"/>
      <c r="AD23" s="464" t="s">
        <v>178</v>
      </c>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c r="BK23" s="464"/>
      <c r="BL23" s="464"/>
      <c r="BM23" s="464"/>
      <c r="BN23" s="464"/>
      <c r="BO23" s="464"/>
      <c r="BP23" s="465"/>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row>
    <row r="24" spans="1:100" ht="22.5" customHeight="1" x14ac:dyDescent="0.3">
      <c r="A24" s="269"/>
      <c r="B24" s="270"/>
      <c r="C24" s="270"/>
      <c r="D24" s="634"/>
      <c r="E24" s="635"/>
      <c r="F24" s="635"/>
      <c r="G24" s="635"/>
      <c r="H24" s="635"/>
      <c r="I24" s="635"/>
      <c r="J24" s="635"/>
      <c r="K24" s="635"/>
      <c r="L24" s="635"/>
      <c r="M24" s="635"/>
      <c r="N24" s="635"/>
      <c r="O24" s="635"/>
      <c r="P24" s="635"/>
      <c r="Q24" s="635"/>
      <c r="R24" s="635"/>
      <c r="S24" s="635"/>
      <c r="T24" s="635"/>
      <c r="U24" s="635"/>
      <c r="V24" s="635"/>
      <c r="W24" s="636"/>
      <c r="X24" s="501"/>
      <c r="Y24" s="502"/>
      <c r="Z24" s="502"/>
      <c r="AA24" s="502"/>
      <c r="AB24" s="502"/>
      <c r="AC24" s="503"/>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66"/>
      <c r="BK24" s="466"/>
      <c r="BL24" s="466"/>
      <c r="BM24" s="466"/>
      <c r="BN24" s="466"/>
      <c r="BO24" s="466"/>
      <c r="BP24" s="467"/>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row>
    <row r="25" spans="1:100" ht="15" customHeight="1" x14ac:dyDescent="0.3">
      <c r="A25" s="269"/>
      <c r="B25" s="270"/>
      <c r="C25" s="270"/>
      <c r="D25" s="637" t="s">
        <v>169</v>
      </c>
      <c r="E25" s="638"/>
      <c r="F25" s="638"/>
      <c r="G25" s="638"/>
      <c r="H25" s="638"/>
      <c r="I25" s="638"/>
      <c r="J25" s="184"/>
      <c r="K25" s="184"/>
      <c r="L25" s="184"/>
      <c r="M25" s="184"/>
      <c r="N25" s="184"/>
      <c r="O25" s="184"/>
      <c r="P25" s="184"/>
      <c r="Q25" s="184"/>
      <c r="R25" s="184"/>
      <c r="S25" s="184"/>
      <c r="T25" s="184"/>
      <c r="U25" s="184"/>
      <c r="V25" s="184"/>
      <c r="W25" s="185"/>
      <c r="X25" s="470">
        <v>45</v>
      </c>
      <c r="Y25" s="471"/>
      <c r="Z25" s="471"/>
      <c r="AA25" s="471"/>
      <c r="AB25" s="472" t="s">
        <v>59</v>
      </c>
      <c r="AC25" s="473"/>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7"/>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row>
    <row r="26" spans="1:100" ht="18.75" customHeight="1" x14ac:dyDescent="0.3">
      <c r="A26" s="269"/>
      <c r="B26" s="270"/>
      <c r="C26" s="270"/>
      <c r="D26" s="316"/>
      <c r="E26" s="317"/>
      <c r="F26" s="317"/>
      <c r="G26" s="317"/>
      <c r="H26" s="317"/>
      <c r="I26" s="317"/>
      <c r="J26" s="186"/>
      <c r="K26" s="186"/>
      <c r="L26" s="186"/>
      <c r="M26" s="186"/>
      <c r="N26" s="186"/>
      <c r="O26" s="186"/>
      <c r="P26" s="186"/>
      <c r="Q26" s="186"/>
      <c r="R26" s="186"/>
      <c r="S26" s="186"/>
      <c r="T26" s="186"/>
      <c r="U26" s="186"/>
      <c r="V26" s="186"/>
      <c r="W26" s="187"/>
      <c r="X26" s="474">
        <f>IF(X25="",0,((BN7/2)*X25))</f>
        <v>16330.645161290322</v>
      </c>
      <c r="Y26" s="475"/>
      <c r="Z26" s="475"/>
      <c r="AA26" s="476" t="s">
        <v>82</v>
      </c>
      <c r="AB26" s="476"/>
      <c r="AC26" s="477"/>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7"/>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row>
    <row r="27" spans="1:100" ht="18.75" customHeight="1" x14ac:dyDescent="0.3">
      <c r="A27" s="269"/>
      <c r="B27" s="270"/>
      <c r="C27" s="270"/>
      <c r="D27" s="639" t="s">
        <v>170</v>
      </c>
      <c r="E27" s="466"/>
      <c r="F27" s="466"/>
      <c r="G27" s="466"/>
      <c r="H27" s="466"/>
      <c r="I27" s="466"/>
      <c r="J27" s="466"/>
      <c r="K27" s="466"/>
      <c r="L27" s="466"/>
      <c r="M27" s="466"/>
      <c r="N27" s="466"/>
      <c r="O27" s="466"/>
      <c r="P27" s="466"/>
      <c r="Q27" s="466"/>
      <c r="R27" s="466"/>
      <c r="S27" s="466"/>
      <c r="T27" s="466"/>
      <c r="U27" s="466"/>
      <c r="V27" s="466"/>
      <c r="W27" s="467"/>
      <c r="X27" s="474">
        <f>IF(X25="",0,(AB7/BL4)*X25)</f>
        <v>13064.516129032258</v>
      </c>
      <c r="Y27" s="475"/>
      <c r="Z27" s="475"/>
      <c r="AA27" s="478" t="s">
        <v>83</v>
      </c>
      <c r="AB27" s="478"/>
      <c r="AC27" s="479"/>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6"/>
      <c r="BP27" s="467"/>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row>
    <row r="28" spans="1:100" ht="18.75" customHeight="1" x14ac:dyDescent="0.3">
      <c r="A28" s="269"/>
      <c r="B28" s="270"/>
      <c r="C28" s="270"/>
      <c r="D28" s="639"/>
      <c r="E28" s="466"/>
      <c r="F28" s="466"/>
      <c r="G28" s="466"/>
      <c r="H28" s="466"/>
      <c r="I28" s="466"/>
      <c r="J28" s="466"/>
      <c r="K28" s="466"/>
      <c r="L28" s="466"/>
      <c r="M28" s="466"/>
      <c r="N28" s="466"/>
      <c r="O28" s="466"/>
      <c r="P28" s="466"/>
      <c r="Q28" s="466"/>
      <c r="R28" s="466"/>
      <c r="S28" s="466"/>
      <c r="T28" s="466"/>
      <c r="U28" s="466"/>
      <c r="V28" s="466"/>
      <c r="W28" s="467"/>
      <c r="X28" s="480">
        <f>X26+X27</f>
        <v>29395.16129032258</v>
      </c>
      <c r="Y28" s="481"/>
      <c r="Z28" s="481"/>
      <c r="AA28" s="481"/>
      <c r="AB28" s="482" t="s">
        <v>81</v>
      </c>
      <c r="AC28" s="483"/>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c r="BP28" s="467"/>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row>
    <row r="29" spans="1:100" ht="18.75" customHeight="1" x14ac:dyDescent="0.3">
      <c r="A29" s="269"/>
      <c r="B29" s="270"/>
      <c r="C29" s="270"/>
      <c r="D29" s="639"/>
      <c r="E29" s="466"/>
      <c r="F29" s="466"/>
      <c r="G29" s="466"/>
      <c r="H29" s="466"/>
      <c r="I29" s="466"/>
      <c r="J29" s="466"/>
      <c r="K29" s="466"/>
      <c r="L29" s="466"/>
      <c r="M29" s="466"/>
      <c r="N29" s="466"/>
      <c r="O29" s="466"/>
      <c r="P29" s="466"/>
      <c r="Q29" s="466"/>
      <c r="R29" s="466"/>
      <c r="S29" s="466"/>
      <c r="T29" s="466"/>
      <c r="U29" s="466"/>
      <c r="V29" s="466"/>
      <c r="W29" s="467"/>
      <c r="X29" s="484" t="s">
        <v>171</v>
      </c>
      <c r="Y29" s="485"/>
      <c r="Z29" s="485"/>
      <c r="AA29" s="485"/>
      <c r="AB29" s="485"/>
      <c r="AC29" s="48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7"/>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row>
    <row r="30" spans="1:100" ht="23.25" customHeight="1" x14ac:dyDescent="0.3">
      <c r="A30" s="269"/>
      <c r="B30" s="270"/>
      <c r="C30" s="270"/>
      <c r="D30" s="640"/>
      <c r="E30" s="641"/>
      <c r="F30" s="641"/>
      <c r="G30" s="641"/>
      <c r="H30" s="641"/>
      <c r="I30" s="641"/>
      <c r="J30" s="641"/>
      <c r="K30" s="641"/>
      <c r="L30" s="641"/>
      <c r="M30" s="641"/>
      <c r="N30" s="641"/>
      <c r="O30" s="641"/>
      <c r="P30" s="641"/>
      <c r="Q30" s="641"/>
      <c r="R30" s="641"/>
      <c r="S30" s="641"/>
      <c r="T30" s="641"/>
      <c r="U30" s="641"/>
      <c r="V30" s="641"/>
      <c r="W30" s="642"/>
      <c r="X30" s="487"/>
      <c r="Y30" s="273"/>
      <c r="Z30" s="273"/>
      <c r="AA30" s="273"/>
      <c r="AB30" s="273"/>
      <c r="AC30" s="488"/>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c r="BP30" s="467"/>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row>
    <row r="31" spans="1:100" ht="18.75" customHeight="1" x14ac:dyDescent="0.3">
      <c r="A31" s="269"/>
      <c r="B31" s="270"/>
      <c r="C31" s="270"/>
      <c r="D31" s="643" t="s">
        <v>172</v>
      </c>
      <c r="E31" s="644"/>
      <c r="F31" s="644"/>
      <c r="G31" s="644"/>
      <c r="H31" s="644"/>
      <c r="I31" s="644"/>
      <c r="J31" s="644"/>
      <c r="K31" s="644"/>
      <c r="L31" s="644"/>
      <c r="M31" s="644"/>
      <c r="N31" s="644"/>
      <c r="O31" s="644"/>
      <c r="P31" s="644"/>
      <c r="Q31" s="644"/>
      <c r="R31" s="644"/>
      <c r="S31" s="644"/>
      <c r="T31" s="644"/>
      <c r="U31" s="644"/>
      <c r="V31" s="644"/>
      <c r="W31" s="645"/>
      <c r="X31" s="504">
        <v>15</v>
      </c>
      <c r="Y31" s="505"/>
      <c r="Z31" s="505"/>
      <c r="AA31" s="505"/>
      <c r="AB31" s="472" t="s">
        <v>59</v>
      </c>
      <c r="AC31" s="473"/>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6"/>
      <c r="BN31" s="466"/>
      <c r="BO31" s="466"/>
      <c r="BP31" s="467"/>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row>
    <row r="32" spans="1:100" ht="18.75" customHeight="1" x14ac:dyDescent="0.3">
      <c r="A32" s="269"/>
      <c r="B32" s="270"/>
      <c r="C32" s="270"/>
      <c r="D32" s="639" t="s">
        <v>173</v>
      </c>
      <c r="E32" s="466"/>
      <c r="F32" s="466"/>
      <c r="G32" s="466"/>
      <c r="H32" s="466"/>
      <c r="I32" s="466"/>
      <c r="J32" s="466"/>
      <c r="K32" s="466"/>
      <c r="L32" s="466"/>
      <c r="M32" s="466"/>
      <c r="N32" s="466"/>
      <c r="O32" s="466"/>
      <c r="P32" s="466"/>
      <c r="Q32" s="466"/>
      <c r="R32" s="466"/>
      <c r="S32" s="466"/>
      <c r="T32" s="466"/>
      <c r="U32" s="466"/>
      <c r="V32" s="466"/>
      <c r="W32" s="467"/>
      <c r="X32" s="506">
        <f>IF(X31="",0,((BN7/4)*X31))</f>
        <v>2721.7741935483868</v>
      </c>
      <c r="Y32" s="507"/>
      <c r="Z32" s="507"/>
      <c r="AA32" s="476" t="s">
        <v>82</v>
      </c>
      <c r="AB32" s="476"/>
      <c r="AC32" s="477"/>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6"/>
      <c r="BP32" s="467"/>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row>
    <row r="33" spans="1:98" ht="18.75" customHeight="1" x14ac:dyDescent="0.3">
      <c r="A33" s="269"/>
      <c r="B33" s="270"/>
      <c r="C33" s="270"/>
      <c r="D33" s="639"/>
      <c r="E33" s="466"/>
      <c r="F33" s="466"/>
      <c r="G33" s="466"/>
      <c r="H33" s="466"/>
      <c r="I33" s="466"/>
      <c r="J33" s="466"/>
      <c r="K33" s="466"/>
      <c r="L33" s="466"/>
      <c r="M33" s="466"/>
      <c r="N33" s="466"/>
      <c r="O33" s="466"/>
      <c r="P33" s="466"/>
      <c r="Q33" s="466"/>
      <c r="R33" s="466"/>
      <c r="S33" s="466"/>
      <c r="T33" s="466"/>
      <c r="U33" s="466"/>
      <c r="V33" s="466"/>
      <c r="W33" s="467"/>
      <c r="X33" s="506">
        <f>IF(X31="",0,(AB7/BL4)*X31)</f>
        <v>4354.8387096774195</v>
      </c>
      <c r="Y33" s="507"/>
      <c r="Z33" s="507"/>
      <c r="AA33" s="478" t="s">
        <v>83</v>
      </c>
      <c r="AB33" s="478"/>
      <c r="AC33" s="479"/>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6"/>
      <c r="BP33" s="467"/>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row>
    <row r="34" spans="1:98" ht="21.75" customHeight="1" x14ac:dyDescent="0.3">
      <c r="A34" s="269"/>
      <c r="B34" s="270"/>
      <c r="C34" s="270"/>
      <c r="D34" s="640"/>
      <c r="E34" s="641"/>
      <c r="F34" s="641"/>
      <c r="G34" s="641"/>
      <c r="H34" s="641"/>
      <c r="I34" s="641"/>
      <c r="J34" s="641"/>
      <c r="K34" s="641"/>
      <c r="L34" s="641"/>
      <c r="M34" s="641"/>
      <c r="N34" s="641"/>
      <c r="O34" s="641"/>
      <c r="P34" s="641"/>
      <c r="Q34" s="641"/>
      <c r="R34" s="641"/>
      <c r="S34" s="641"/>
      <c r="T34" s="641"/>
      <c r="U34" s="641"/>
      <c r="V34" s="641"/>
      <c r="W34" s="642"/>
      <c r="X34" s="527">
        <f>X32+X33</f>
        <v>7076.6129032258068</v>
      </c>
      <c r="Y34" s="528"/>
      <c r="Z34" s="528"/>
      <c r="AA34" s="528"/>
      <c r="AB34" s="529" t="s">
        <v>81</v>
      </c>
      <c r="AC34" s="530"/>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7"/>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row>
    <row r="35" spans="1:98" ht="16.5" customHeight="1" thickBot="1" x14ac:dyDescent="0.35">
      <c r="A35" s="499"/>
      <c r="B35" s="500"/>
      <c r="C35" s="500"/>
      <c r="D35" s="531" t="s">
        <v>60</v>
      </c>
      <c r="E35" s="532"/>
      <c r="F35" s="532"/>
      <c r="G35" s="532"/>
      <c r="H35" s="532"/>
      <c r="I35" s="532"/>
      <c r="J35" s="532"/>
      <c r="K35" s="532"/>
      <c r="L35" s="532"/>
      <c r="M35" s="532"/>
      <c r="N35" s="532"/>
      <c r="O35" s="532"/>
      <c r="P35" s="532"/>
      <c r="Q35" s="532"/>
      <c r="R35" s="532"/>
      <c r="S35" s="532"/>
      <c r="T35" s="532"/>
      <c r="U35" s="532"/>
      <c r="V35" s="532"/>
      <c r="W35" s="533"/>
      <c r="X35" s="534">
        <f>X28+X34</f>
        <v>36471.774193548386</v>
      </c>
      <c r="Y35" s="535"/>
      <c r="Z35" s="535"/>
      <c r="AA35" s="535"/>
      <c r="AB35" s="444" t="s">
        <v>3</v>
      </c>
      <c r="AC35" s="536"/>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9"/>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row>
    <row r="36" spans="1:98" s="10" customFormat="1" ht="24.75" customHeight="1" thickBot="1" x14ac:dyDescent="0.35">
      <c r="A36" s="407" t="s">
        <v>49</v>
      </c>
      <c r="B36" s="408"/>
      <c r="C36" s="408"/>
      <c r="D36" s="414" t="s">
        <v>41</v>
      </c>
      <c r="E36" s="415"/>
      <c r="F36" s="415"/>
      <c r="G36" s="415"/>
      <c r="H36" s="415"/>
      <c r="I36" s="415"/>
      <c r="J36" s="415"/>
      <c r="K36" s="415"/>
      <c r="L36" s="415"/>
      <c r="M36" s="415"/>
      <c r="N36" s="415"/>
      <c r="O36" s="415"/>
      <c r="P36" s="415"/>
      <c r="Q36" s="415"/>
      <c r="R36" s="415"/>
      <c r="S36" s="415"/>
      <c r="T36" s="415"/>
      <c r="U36" s="415"/>
      <c r="V36" s="415"/>
      <c r="W36" s="415"/>
      <c r="X36" s="418" t="s">
        <v>25</v>
      </c>
      <c r="Y36" s="419"/>
      <c r="Z36" s="419"/>
      <c r="AA36" s="419"/>
      <c r="AB36" s="419"/>
      <c r="AC36" s="420"/>
      <c r="AD36" s="421" t="s">
        <v>179</v>
      </c>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119">
        <f>IF(L5&lt;2,0,IF(V42="না",(L5*30)*BN7,0))</f>
        <v>239516.12903225806</v>
      </c>
      <c r="CR36" s="119">
        <f>IF(L5&lt;2,0,IF(V42="হ্যা",(L5*45)*BN7,0))</f>
        <v>0</v>
      </c>
      <c r="CS36" s="119">
        <f>IF(T5&gt;=6,IF(V42="না",30*BN7),0)</f>
        <v>21774.193548387095</v>
      </c>
      <c r="CT36" s="120" t="b">
        <f>IF(T5&gt;=6,IF(V42="হ্যা",45*BN7),0)</f>
        <v>0</v>
      </c>
    </row>
    <row r="37" spans="1:98" s="10" customFormat="1" ht="24.75" customHeight="1" x14ac:dyDescent="0.3">
      <c r="A37" s="409"/>
      <c r="B37" s="410"/>
      <c r="C37" s="410"/>
      <c r="D37" s="416"/>
      <c r="E37" s="417"/>
      <c r="F37" s="417"/>
      <c r="G37" s="417"/>
      <c r="H37" s="417"/>
      <c r="I37" s="417"/>
      <c r="J37" s="417"/>
      <c r="K37" s="417"/>
      <c r="L37" s="417"/>
      <c r="M37" s="417"/>
      <c r="N37" s="417"/>
      <c r="O37" s="417"/>
      <c r="P37" s="417"/>
      <c r="Q37" s="417"/>
      <c r="R37" s="417"/>
      <c r="S37" s="417"/>
      <c r="T37" s="417"/>
      <c r="U37" s="417"/>
      <c r="V37" s="417"/>
      <c r="W37" s="417"/>
      <c r="X37" s="121">
        <f>L5</f>
        <v>11</v>
      </c>
      <c r="Y37" s="43"/>
      <c r="Z37" s="43"/>
      <c r="AA37" s="427" t="s">
        <v>71</v>
      </c>
      <c r="AB37" s="427"/>
      <c r="AC37" s="428"/>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4"/>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119">
        <f>IF(L5&lt;2,0,IF(V42="না",(L5*30)*BN8,0))</f>
        <v>0</v>
      </c>
      <c r="CR37" s="119">
        <f>IF(L5&lt;2,0,IF(V42="হ্যা",(L5*45)*BN8,0))</f>
        <v>0</v>
      </c>
      <c r="CS37" s="119">
        <f>IF(T5&gt;=6,IF(V42="না",30*BN8),0)</f>
        <v>0</v>
      </c>
      <c r="CT37" s="120">
        <f>IF(T55&gt;=6,IF(V42="হ্যা",45*BN7),0)</f>
        <v>0</v>
      </c>
    </row>
    <row r="38" spans="1:98" s="10" customFormat="1" ht="18.75" customHeight="1" x14ac:dyDescent="0.3">
      <c r="A38" s="411"/>
      <c r="B38" s="410"/>
      <c r="C38" s="410"/>
      <c r="D38" s="416"/>
      <c r="E38" s="417"/>
      <c r="F38" s="417"/>
      <c r="G38" s="417"/>
      <c r="H38" s="417"/>
      <c r="I38" s="417"/>
      <c r="J38" s="417"/>
      <c r="K38" s="417"/>
      <c r="L38" s="417"/>
      <c r="M38" s="417"/>
      <c r="N38" s="417"/>
      <c r="O38" s="417"/>
      <c r="P38" s="417"/>
      <c r="Q38" s="417"/>
      <c r="R38" s="417"/>
      <c r="S38" s="417"/>
      <c r="T38" s="417"/>
      <c r="U38" s="417"/>
      <c r="V38" s="417"/>
      <c r="W38" s="417"/>
      <c r="X38" s="429">
        <f>IF('Format Information'!C25="সর্বশেষ প্রাপ্ত মূল মজুরী  হিসেবে ।",(CQ36+CR36),(IF('Format Information'!C25="সর্বশেষ প্রাপ্ত ১২ মাসের মূল মজুরীর গড়  হিসেবে ।",(CQ37+CR37),0)))</f>
        <v>239516.12903225806</v>
      </c>
      <c r="Y38" s="430"/>
      <c r="Z38" s="430"/>
      <c r="AA38" s="430"/>
      <c r="AB38" s="431" t="s">
        <v>79</v>
      </c>
      <c r="AC38" s="432"/>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4"/>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row>
    <row r="39" spans="1:98" s="10" customFormat="1" ht="18" customHeight="1" x14ac:dyDescent="0.3">
      <c r="A39" s="411"/>
      <c r="B39" s="410"/>
      <c r="C39" s="410"/>
      <c r="D39" s="416"/>
      <c r="E39" s="417"/>
      <c r="F39" s="417"/>
      <c r="G39" s="417"/>
      <c r="H39" s="417"/>
      <c r="I39" s="417"/>
      <c r="J39" s="417"/>
      <c r="K39" s="417"/>
      <c r="L39" s="417"/>
      <c r="M39" s="417"/>
      <c r="N39" s="417"/>
      <c r="O39" s="417"/>
      <c r="P39" s="417"/>
      <c r="Q39" s="417"/>
      <c r="R39" s="417"/>
      <c r="S39" s="417"/>
      <c r="T39" s="417"/>
      <c r="U39" s="417"/>
      <c r="V39" s="417"/>
      <c r="W39" s="417"/>
      <c r="X39" s="122">
        <f>T5</f>
        <v>7</v>
      </c>
      <c r="Y39" s="44"/>
      <c r="Z39" s="44"/>
      <c r="AA39" s="188" t="s">
        <v>72</v>
      </c>
      <c r="AB39" s="146"/>
      <c r="AC39" s="147"/>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4"/>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row>
    <row r="40" spans="1:98" s="10" customFormat="1" ht="16.5" customHeight="1" x14ac:dyDescent="0.3">
      <c r="A40" s="411"/>
      <c r="B40" s="410"/>
      <c r="C40" s="410"/>
      <c r="D40" s="416"/>
      <c r="E40" s="417"/>
      <c r="F40" s="417"/>
      <c r="G40" s="417"/>
      <c r="H40" s="417"/>
      <c r="I40" s="417"/>
      <c r="J40" s="417"/>
      <c r="K40" s="417"/>
      <c r="L40" s="417"/>
      <c r="M40" s="417"/>
      <c r="N40" s="417"/>
      <c r="O40" s="417"/>
      <c r="P40" s="417"/>
      <c r="Q40" s="417"/>
      <c r="R40" s="417"/>
      <c r="S40" s="417"/>
      <c r="T40" s="417"/>
      <c r="U40" s="417"/>
      <c r="V40" s="417"/>
      <c r="W40" s="417"/>
      <c r="X40" s="489">
        <f>IF('Format Information'!C25="সর্বশেষ প্রাপ্ত মূল মজুরী  হিসেবে ।",(CS36+CT36),(IF('Format Information'!C25="সর্বশেষ প্রাপ্ত ১২ মাসের মূল মজুরীর গড়  হিসেবে ।",(CS37+CT37),0)))</f>
        <v>21774.193548387095</v>
      </c>
      <c r="Y40" s="229"/>
      <c r="Z40" s="229"/>
      <c r="AA40" s="229"/>
      <c r="AB40" s="431" t="s">
        <v>3</v>
      </c>
      <c r="AC40" s="432"/>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4"/>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row>
    <row r="41" spans="1:98" s="10" customFormat="1" ht="18" customHeight="1" thickBot="1" x14ac:dyDescent="0.35">
      <c r="A41" s="411"/>
      <c r="B41" s="410"/>
      <c r="C41" s="410"/>
      <c r="D41" s="416"/>
      <c r="E41" s="417"/>
      <c r="F41" s="417"/>
      <c r="G41" s="417"/>
      <c r="H41" s="417"/>
      <c r="I41" s="417"/>
      <c r="J41" s="417"/>
      <c r="K41" s="417"/>
      <c r="L41" s="417"/>
      <c r="M41" s="417"/>
      <c r="N41" s="417"/>
      <c r="O41" s="417"/>
      <c r="P41" s="417"/>
      <c r="Q41" s="417"/>
      <c r="R41" s="417"/>
      <c r="S41" s="417"/>
      <c r="T41" s="417"/>
      <c r="U41" s="417"/>
      <c r="V41" s="417"/>
      <c r="W41" s="417"/>
      <c r="X41" s="490" t="s">
        <v>28</v>
      </c>
      <c r="Y41" s="491"/>
      <c r="Z41" s="491"/>
      <c r="AA41" s="491"/>
      <c r="AB41" s="447">
        <f>X59</f>
        <v>239516.12903225803</v>
      </c>
      <c r="AC41" s="448"/>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4"/>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row>
    <row r="42" spans="1:98" s="10" customFormat="1" ht="26.25" customHeight="1" thickBot="1" x14ac:dyDescent="0.35">
      <c r="A42" s="412"/>
      <c r="B42" s="413"/>
      <c r="C42" s="413"/>
      <c r="D42" s="453" t="s">
        <v>24</v>
      </c>
      <c r="E42" s="454"/>
      <c r="F42" s="454"/>
      <c r="G42" s="454"/>
      <c r="H42" s="454"/>
      <c r="I42" s="454"/>
      <c r="J42" s="454"/>
      <c r="K42" s="454"/>
      <c r="L42" s="454"/>
      <c r="M42" s="454"/>
      <c r="N42" s="454"/>
      <c r="O42" s="454"/>
      <c r="P42" s="454"/>
      <c r="Q42" s="454"/>
      <c r="R42" s="454"/>
      <c r="S42" s="454"/>
      <c r="T42" s="454"/>
      <c r="U42" s="85"/>
      <c r="V42" s="455" t="s">
        <v>27</v>
      </c>
      <c r="W42" s="455"/>
      <c r="X42" s="449" t="s">
        <v>29</v>
      </c>
      <c r="Y42" s="450"/>
      <c r="Z42" s="450"/>
      <c r="AA42" s="450"/>
      <c r="AB42" s="451">
        <f>X38+X40+AB41</f>
        <v>500806.45161290315</v>
      </c>
      <c r="AC42" s="452"/>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6"/>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row>
    <row r="43" spans="1:98" ht="41.25" customHeight="1" x14ac:dyDescent="0.3">
      <c r="A43" s="393" t="s">
        <v>50</v>
      </c>
      <c r="B43" s="394"/>
      <c r="C43" s="394"/>
      <c r="D43" s="399" t="s">
        <v>35</v>
      </c>
      <c r="E43" s="400"/>
      <c r="F43" s="400"/>
      <c r="G43" s="400"/>
      <c r="H43" s="400"/>
      <c r="I43" s="400"/>
      <c r="J43" s="400"/>
      <c r="K43" s="400"/>
      <c r="L43" s="400"/>
      <c r="M43" s="400"/>
      <c r="N43" s="400"/>
      <c r="O43" s="400"/>
      <c r="P43" s="400"/>
      <c r="Q43" s="400"/>
      <c r="R43" s="401"/>
      <c r="S43" s="401"/>
      <c r="T43" s="401"/>
      <c r="U43" s="401"/>
      <c r="V43" s="401"/>
      <c r="W43" s="402"/>
      <c r="X43" s="349">
        <f>IF('Format Information'!C25="সর্বশেষ প্রাপ্ত মূল মজুরী  হিসেবে ।",CR43,(IF('Format Information'!C25="সর্বশেষ প্রাপ্ত ১২ মাসের মূল মজুরীর গড়  হিসেবে ।",CR44)))</f>
        <v>239516.12903225803</v>
      </c>
      <c r="Y43" s="350"/>
      <c r="Z43" s="350"/>
      <c r="AA43" s="350"/>
      <c r="AB43" s="351" t="s">
        <v>3</v>
      </c>
      <c r="AC43" s="352"/>
      <c r="AD43" s="389" t="s">
        <v>180</v>
      </c>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90"/>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R43" s="123">
        <f>IF(L5&gt;=1,L5*BN7*30,0)</f>
        <v>239516.12903225803</v>
      </c>
    </row>
    <row r="44" spans="1:98" ht="29.25" customHeight="1" x14ac:dyDescent="0.3">
      <c r="A44" s="395"/>
      <c r="B44" s="396"/>
      <c r="C44" s="396"/>
      <c r="D44" s="399"/>
      <c r="E44" s="400"/>
      <c r="F44" s="400"/>
      <c r="G44" s="400"/>
      <c r="H44" s="400"/>
      <c r="I44" s="400"/>
      <c r="J44" s="400"/>
      <c r="K44" s="400"/>
      <c r="L44" s="400"/>
      <c r="M44" s="400"/>
      <c r="N44" s="400"/>
      <c r="O44" s="400"/>
      <c r="P44" s="400"/>
      <c r="Q44" s="400"/>
      <c r="R44" s="400"/>
      <c r="S44" s="400"/>
      <c r="T44" s="400"/>
      <c r="U44" s="400"/>
      <c r="V44" s="400"/>
      <c r="W44" s="403"/>
      <c r="X44" s="433" t="s">
        <v>32</v>
      </c>
      <c r="Y44" s="434"/>
      <c r="Z44" s="434"/>
      <c r="AA44" s="434"/>
      <c r="AB44" s="435">
        <f>IF(OR((AND(AC45="প্রযোজ্য নয়",Q6="হ্যা")),(AND(Q6="হ্যা",AC45="না")),(AND(Q6="না",AC45="না"))),(IF(X6&gt;=30,0,(30-X6)*BN7)),0)</f>
        <v>0</v>
      </c>
      <c r="AC44" s="436"/>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91"/>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R44" s="37">
        <f>IF(L5&gt;=1,L5*BN8*30,0)</f>
        <v>0</v>
      </c>
    </row>
    <row r="45" spans="1:98" s="10" customFormat="1" ht="34.5" customHeight="1" x14ac:dyDescent="0.3">
      <c r="A45" s="395"/>
      <c r="B45" s="396"/>
      <c r="C45" s="396"/>
      <c r="D45" s="399"/>
      <c r="E45" s="400"/>
      <c r="F45" s="400"/>
      <c r="G45" s="400"/>
      <c r="H45" s="400"/>
      <c r="I45" s="400"/>
      <c r="J45" s="400"/>
      <c r="K45" s="400"/>
      <c r="L45" s="400"/>
      <c r="M45" s="400"/>
      <c r="N45" s="400"/>
      <c r="O45" s="400"/>
      <c r="P45" s="400"/>
      <c r="Q45" s="400"/>
      <c r="R45" s="400"/>
      <c r="S45" s="400"/>
      <c r="T45" s="400"/>
      <c r="U45" s="400"/>
      <c r="V45" s="400"/>
      <c r="W45" s="403"/>
      <c r="X45" s="437" t="s">
        <v>30</v>
      </c>
      <c r="Y45" s="438"/>
      <c r="Z45" s="438"/>
      <c r="AA45" s="438"/>
      <c r="AB45" s="438"/>
      <c r="AC45" s="189" t="s">
        <v>27</v>
      </c>
      <c r="AD45" s="309"/>
      <c r="AE45" s="309"/>
      <c r="AF45" s="309"/>
      <c r="AG45" s="309"/>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309"/>
      <c r="BJ45" s="309"/>
      <c r="BK45" s="309"/>
      <c r="BL45" s="309"/>
      <c r="BM45" s="309"/>
      <c r="BN45" s="309"/>
      <c r="BO45" s="309"/>
      <c r="BP45" s="391"/>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7"/>
      <c r="CP45" s="87"/>
    </row>
    <row r="46" spans="1:98" ht="22.5" customHeight="1" x14ac:dyDescent="0.3">
      <c r="A46" s="395"/>
      <c r="B46" s="396"/>
      <c r="C46" s="396"/>
      <c r="D46" s="399"/>
      <c r="E46" s="400"/>
      <c r="F46" s="400"/>
      <c r="G46" s="400"/>
      <c r="H46" s="400"/>
      <c r="I46" s="400"/>
      <c r="J46" s="400"/>
      <c r="K46" s="400"/>
      <c r="L46" s="400"/>
      <c r="M46" s="400"/>
      <c r="N46" s="400"/>
      <c r="O46" s="400"/>
      <c r="P46" s="400"/>
      <c r="Q46" s="400"/>
      <c r="R46" s="400"/>
      <c r="S46" s="400"/>
      <c r="T46" s="400"/>
      <c r="U46" s="400"/>
      <c r="V46" s="400"/>
      <c r="W46" s="403"/>
      <c r="X46" s="439" t="str">
        <f>IF(AC45="হ্যা","১৫ দিনের মজুরী","")</f>
        <v/>
      </c>
      <c r="Y46" s="440"/>
      <c r="Z46" s="440"/>
      <c r="AA46" s="440"/>
      <c r="AB46" s="441">
        <f>IF(AC45="হ্যা",15*BN7,0)</f>
        <v>0</v>
      </c>
      <c r="AC46" s="442"/>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91"/>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row>
    <row r="47" spans="1:98" ht="45.75" customHeight="1" thickBot="1" x14ac:dyDescent="0.35">
      <c r="A47" s="397"/>
      <c r="B47" s="398"/>
      <c r="C47" s="398"/>
      <c r="D47" s="404"/>
      <c r="E47" s="405"/>
      <c r="F47" s="405"/>
      <c r="G47" s="405"/>
      <c r="H47" s="405"/>
      <c r="I47" s="405"/>
      <c r="J47" s="405"/>
      <c r="K47" s="405"/>
      <c r="L47" s="405"/>
      <c r="M47" s="405"/>
      <c r="N47" s="405"/>
      <c r="O47" s="405"/>
      <c r="P47" s="405"/>
      <c r="Q47" s="405"/>
      <c r="R47" s="405"/>
      <c r="S47" s="405"/>
      <c r="T47" s="405"/>
      <c r="U47" s="405"/>
      <c r="V47" s="405"/>
      <c r="W47" s="406"/>
      <c r="X47" s="443" t="s">
        <v>31</v>
      </c>
      <c r="Y47" s="444"/>
      <c r="Z47" s="444"/>
      <c r="AA47" s="444"/>
      <c r="AB47" s="445">
        <f>X43+AB46</f>
        <v>239516.12903225803</v>
      </c>
      <c r="AC47" s="446"/>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92"/>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row>
    <row r="48" spans="1:98" ht="105.75" customHeight="1" thickBot="1" x14ac:dyDescent="0.35">
      <c r="A48" s="258" t="s">
        <v>47</v>
      </c>
      <c r="B48" s="456"/>
      <c r="C48" s="456"/>
      <c r="D48" s="457" t="s">
        <v>40</v>
      </c>
      <c r="E48" s="458"/>
      <c r="F48" s="458"/>
      <c r="G48" s="458"/>
      <c r="H48" s="458"/>
      <c r="I48" s="458"/>
      <c r="J48" s="458"/>
      <c r="K48" s="458"/>
      <c r="L48" s="458"/>
      <c r="M48" s="458"/>
      <c r="N48" s="458"/>
      <c r="O48" s="458"/>
      <c r="P48" s="458"/>
      <c r="Q48" s="458"/>
      <c r="R48" s="458"/>
      <c r="S48" s="458"/>
      <c r="T48" s="458"/>
      <c r="U48" s="458"/>
      <c r="V48" s="458"/>
      <c r="W48" s="459"/>
      <c r="X48" s="373">
        <f>IF('Format Information'!C25="সর্বশেষ প্রাপ্ত মূল মজুরী  হিসেবে ।",CR48,(IF('Format Information'!C25="সর্বশেষ প্রাপ্ত ১২ মাসের মূল মজুরীর গড়  হিসেবে ।",CS48)))</f>
        <v>239516.12903225803</v>
      </c>
      <c r="Y48" s="374"/>
      <c r="Z48" s="374"/>
      <c r="AA48" s="374"/>
      <c r="AB48" s="460" t="s">
        <v>3</v>
      </c>
      <c r="AC48" s="461"/>
      <c r="AD48" s="462" t="s">
        <v>175</v>
      </c>
      <c r="AE48" s="462"/>
      <c r="AF48" s="462"/>
      <c r="AG48" s="462"/>
      <c r="AH48" s="462"/>
      <c r="AI48" s="462"/>
      <c r="AJ48" s="462"/>
      <c r="AK48" s="462"/>
      <c r="AL48" s="462"/>
      <c r="AM48" s="462"/>
      <c r="AN48" s="462"/>
      <c r="AO48" s="462"/>
      <c r="AP48" s="462"/>
      <c r="AQ48" s="462"/>
      <c r="AR48" s="462"/>
      <c r="AS48" s="462"/>
      <c r="AT48" s="462"/>
      <c r="AU48" s="462"/>
      <c r="AV48" s="462"/>
      <c r="AW48" s="462"/>
      <c r="AX48" s="462"/>
      <c r="AY48" s="462"/>
      <c r="AZ48" s="462"/>
      <c r="BA48" s="462"/>
      <c r="BB48" s="462"/>
      <c r="BC48" s="462"/>
      <c r="BD48" s="462"/>
      <c r="BE48" s="462"/>
      <c r="BF48" s="462"/>
      <c r="BG48" s="462"/>
      <c r="BH48" s="462"/>
      <c r="BI48" s="462"/>
      <c r="BJ48" s="462"/>
      <c r="BK48" s="462"/>
      <c r="BL48" s="462"/>
      <c r="BM48" s="462"/>
      <c r="BN48" s="462"/>
      <c r="BO48" s="462"/>
      <c r="BP48" s="463"/>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9"/>
      <c r="CP48" s="89"/>
      <c r="CR48" s="123">
        <f>IF(L5&gt;=1,L5*BN7*30,0)</f>
        <v>239516.12903225803</v>
      </c>
      <c r="CS48" s="123">
        <f>IF(L5&gt;=1,L5*BN8*30,0)</f>
        <v>0</v>
      </c>
    </row>
    <row r="49" spans="1:97" ht="155.25" customHeight="1" thickBot="1" x14ac:dyDescent="0.35">
      <c r="A49" s="258" t="s">
        <v>48</v>
      </c>
      <c r="B49" s="259"/>
      <c r="C49" s="259"/>
      <c r="D49" s="369" t="s">
        <v>39</v>
      </c>
      <c r="E49" s="370"/>
      <c r="F49" s="370"/>
      <c r="G49" s="370"/>
      <c r="H49" s="370"/>
      <c r="I49" s="370"/>
      <c r="J49" s="370"/>
      <c r="K49" s="370"/>
      <c r="L49" s="371"/>
      <c r="M49" s="371"/>
      <c r="N49" s="371"/>
      <c r="O49" s="371"/>
      <c r="P49" s="371"/>
      <c r="Q49" s="371"/>
      <c r="R49" s="371"/>
      <c r="S49" s="371"/>
      <c r="T49" s="371"/>
      <c r="U49" s="371"/>
      <c r="V49" s="371"/>
      <c r="W49" s="372"/>
      <c r="X49" s="263">
        <f>IF('Format Information'!C25="সর্বশেষ প্রাপ্ত মূল মজুরী  হিসেবে ।",CR49,(IF('Format Information'!C25="সর্বশেষ প্রাপ্ত ১২ মাসের মূল মজুরীর গড়  হিসেবে ।",CS49)))</f>
        <v>119758.06451612902</v>
      </c>
      <c r="Y49" s="264"/>
      <c r="Z49" s="264"/>
      <c r="AA49" s="264"/>
      <c r="AB49" s="265" t="s">
        <v>3</v>
      </c>
      <c r="AC49" s="266"/>
      <c r="AD49" s="375" t="s">
        <v>181</v>
      </c>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6"/>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R49" s="123">
        <f>IF(L5&gt;=1,L5*BN7*15,0)</f>
        <v>119758.06451612902</v>
      </c>
      <c r="CS49" s="123">
        <f>IF(L5&gt;=1,L5*BN8*15,0)</f>
        <v>0</v>
      </c>
    </row>
    <row r="50" spans="1:97" ht="222" customHeight="1" thickBot="1" x14ac:dyDescent="0.35">
      <c r="A50" s="367" t="s">
        <v>174</v>
      </c>
      <c r="B50" s="368"/>
      <c r="C50" s="368"/>
      <c r="D50" s="369" t="s">
        <v>137</v>
      </c>
      <c r="E50" s="370"/>
      <c r="F50" s="370"/>
      <c r="G50" s="370"/>
      <c r="H50" s="370"/>
      <c r="I50" s="370"/>
      <c r="J50" s="370"/>
      <c r="K50" s="370"/>
      <c r="L50" s="371"/>
      <c r="M50" s="371"/>
      <c r="N50" s="371"/>
      <c r="O50" s="371"/>
      <c r="P50" s="371"/>
      <c r="Q50" s="371"/>
      <c r="R50" s="371"/>
      <c r="S50" s="371"/>
      <c r="T50" s="371"/>
      <c r="U50" s="371"/>
      <c r="V50" s="371"/>
      <c r="W50" s="372"/>
      <c r="X50" s="373">
        <f>IF('Format Information'!C25="সর্বশেষ প্রাপ্ত মূল মজুরী  হিসেবে ।",CR50,(IF('Format Information'!C25="সর্বশেষ প্রাপ্ত ১২ মাসের মূল মজুরীর গড়  হিসেবে ।",CS50)))</f>
        <v>119758.06451612902</v>
      </c>
      <c r="Y50" s="374"/>
      <c r="Z50" s="374"/>
      <c r="AA50" s="374"/>
      <c r="AB50" s="265" t="s">
        <v>3</v>
      </c>
      <c r="AC50" s="266"/>
      <c r="AD50" s="375" t="s">
        <v>182</v>
      </c>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6"/>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R50" s="61">
        <f>IF(L5&gt;=1,L5*BN7*15,0)</f>
        <v>119758.06451612902</v>
      </c>
      <c r="CS50" s="61">
        <f>IF(L5&gt;=1,L5*BN8*15,0)</f>
        <v>0</v>
      </c>
    </row>
    <row r="51" spans="1:97" s="10" customFormat="1" ht="122.25" customHeight="1" thickBot="1" x14ac:dyDescent="0.35">
      <c r="A51" s="377" t="s">
        <v>184</v>
      </c>
      <c r="B51" s="378"/>
      <c r="C51" s="378"/>
      <c r="D51" s="379" t="s">
        <v>38</v>
      </c>
      <c r="E51" s="380"/>
      <c r="F51" s="380"/>
      <c r="G51" s="380"/>
      <c r="H51" s="380"/>
      <c r="I51" s="380"/>
      <c r="J51" s="380"/>
      <c r="K51" s="380"/>
      <c r="L51" s="381"/>
      <c r="M51" s="381"/>
      <c r="N51" s="381"/>
      <c r="O51" s="381"/>
      <c r="P51" s="381"/>
      <c r="Q51" s="381"/>
      <c r="R51" s="381"/>
      <c r="S51" s="381"/>
      <c r="T51" s="381"/>
      <c r="U51" s="381"/>
      <c r="V51" s="381"/>
      <c r="W51" s="382"/>
      <c r="X51" s="383">
        <v>0</v>
      </c>
      <c r="Y51" s="384"/>
      <c r="Z51" s="384"/>
      <c r="AA51" s="384"/>
      <c r="AB51" s="385" t="s">
        <v>3</v>
      </c>
      <c r="AC51" s="386"/>
      <c r="AD51" s="387" t="s">
        <v>183</v>
      </c>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8"/>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row>
    <row r="52" spans="1:97" ht="44.25" customHeight="1" x14ac:dyDescent="0.3">
      <c r="A52" s="314" t="s">
        <v>6</v>
      </c>
      <c r="B52" s="315"/>
      <c r="C52" s="315"/>
      <c r="D52" s="320" t="s">
        <v>37</v>
      </c>
      <c r="E52" s="321"/>
      <c r="F52" s="321"/>
      <c r="G52" s="321"/>
      <c r="H52" s="321"/>
      <c r="I52" s="321"/>
      <c r="J52" s="321"/>
      <c r="K52" s="321"/>
      <c r="L52" s="321"/>
      <c r="M52" s="321"/>
      <c r="N52" s="321"/>
      <c r="O52" s="321"/>
      <c r="P52" s="321"/>
      <c r="Q52" s="321"/>
      <c r="R52" s="321"/>
      <c r="S52" s="321"/>
      <c r="T52" s="321"/>
      <c r="U52" s="321"/>
      <c r="V52" s="321"/>
      <c r="W52" s="322"/>
      <c r="X52" s="349">
        <f>IF('Format Information'!C25="সর্বশেষ প্রাপ্ত মূল মজুরী  হিসেবে ।",CR52,(IF('Format Information'!C25="সর্বশেষ প্রাপ্ত ১২ মাসের মূল মজুরীর গড়  হিসেবে ।",CS52)))</f>
        <v>239516.12903225803</v>
      </c>
      <c r="Y52" s="350"/>
      <c r="Z52" s="350"/>
      <c r="AA52" s="350"/>
      <c r="AB52" s="351" t="s">
        <v>3</v>
      </c>
      <c r="AC52" s="352"/>
      <c r="AD52" s="353" t="s">
        <v>185</v>
      </c>
      <c r="AE52" s="353"/>
      <c r="AF52" s="353"/>
      <c r="AG52" s="353"/>
      <c r="AH52" s="353"/>
      <c r="AI52" s="353"/>
      <c r="AJ52" s="353"/>
      <c r="AK52" s="353"/>
      <c r="AL52" s="353"/>
      <c r="AM52" s="353"/>
      <c r="AN52" s="353"/>
      <c r="AO52" s="353"/>
      <c r="AP52" s="353"/>
      <c r="AQ52" s="353"/>
      <c r="AR52" s="353"/>
      <c r="AS52" s="353"/>
      <c r="AT52" s="353"/>
      <c r="AU52" s="353"/>
      <c r="AV52" s="353"/>
      <c r="AW52" s="353"/>
      <c r="AX52" s="353"/>
      <c r="AY52" s="353"/>
      <c r="AZ52" s="353"/>
      <c r="BA52" s="353"/>
      <c r="BB52" s="353"/>
      <c r="BC52" s="353"/>
      <c r="BD52" s="353"/>
      <c r="BE52" s="353"/>
      <c r="BF52" s="353"/>
      <c r="BG52" s="353"/>
      <c r="BH52" s="353"/>
      <c r="BI52" s="353"/>
      <c r="BJ52" s="353"/>
      <c r="BK52" s="353"/>
      <c r="BL52" s="353"/>
      <c r="BM52" s="353"/>
      <c r="BN52" s="353"/>
      <c r="BO52" s="353"/>
      <c r="BP52" s="354"/>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R52" s="61">
        <f>IF(L5&gt;=1,L5*BN7*30,0)</f>
        <v>239516.12903225803</v>
      </c>
      <c r="CS52" s="61">
        <f>IF(L5&gt;=1,L5*BN8*30,0)</f>
        <v>0</v>
      </c>
    </row>
    <row r="53" spans="1:97" ht="44.25" customHeight="1" x14ac:dyDescent="0.3">
      <c r="A53" s="316"/>
      <c r="B53" s="317"/>
      <c r="C53" s="317"/>
      <c r="D53" s="323"/>
      <c r="E53" s="324"/>
      <c r="F53" s="324"/>
      <c r="G53" s="324"/>
      <c r="H53" s="324"/>
      <c r="I53" s="324"/>
      <c r="J53" s="324"/>
      <c r="K53" s="324"/>
      <c r="L53" s="324"/>
      <c r="M53" s="324"/>
      <c r="N53" s="324"/>
      <c r="O53" s="324"/>
      <c r="P53" s="324"/>
      <c r="Q53" s="324"/>
      <c r="R53" s="324"/>
      <c r="S53" s="324"/>
      <c r="T53" s="324"/>
      <c r="U53" s="324"/>
      <c r="V53" s="324"/>
      <c r="W53" s="325"/>
      <c r="X53" s="359" t="s">
        <v>32</v>
      </c>
      <c r="Y53" s="360"/>
      <c r="Z53" s="360"/>
      <c r="AA53" s="360"/>
      <c r="AB53" s="361">
        <f>IF(Q6="হ্যা",(120-X6)*BN7,(IF(Q6="না",120*BN7,0)))</f>
        <v>54435.483870967735</v>
      </c>
      <c r="AC53" s="362"/>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6"/>
      <c r="BQ53" s="93"/>
      <c r="BR53" s="93"/>
      <c r="BS53" s="93"/>
      <c r="BT53" s="93"/>
      <c r="BU53" s="93"/>
      <c r="BV53" s="93"/>
      <c r="BW53" s="93"/>
      <c r="BX53" s="93"/>
      <c r="BY53" s="93"/>
      <c r="BZ53" s="93"/>
      <c r="CA53" s="93"/>
      <c r="CB53" s="93"/>
      <c r="CC53" s="93"/>
      <c r="CD53" s="93"/>
      <c r="CE53" s="93"/>
      <c r="CF53" s="93"/>
      <c r="CG53" s="93"/>
      <c r="CH53" s="93"/>
      <c r="CI53" s="93"/>
      <c r="CJ53" s="93"/>
      <c r="CK53" s="93"/>
      <c r="CL53" s="93"/>
      <c r="CM53" s="93"/>
      <c r="CN53" s="93"/>
      <c r="CO53" s="93"/>
      <c r="CP53" s="93"/>
    </row>
    <row r="54" spans="1:97" ht="44.25" customHeight="1" thickBot="1" x14ac:dyDescent="0.35">
      <c r="A54" s="318"/>
      <c r="B54" s="319"/>
      <c r="C54" s="319"/>
      <c r="D54" s="326"/>
      <c r="E54" s="327"/>
      <c r="F54" s="327"/>
      <c r="G54" s="327"/>
      <c r="H54" s="327"/>
      <c r="I54" s="327"/>
      <c r="J54" s="327"/>
      <c r="K54" s="327"/>
      <c r="L54" s="327"/>
      <c r="M54" s="327"/>
      <c r="N54" s="327"/>
      <c r="O54" s="327"/>
      <c r="P54" s="327"/>
      <c r="Q54" s="327"/>
      <c r="R54" s="327"/>
      <c r="S54" s="327"/>
      <c r="T54" s="327"/>
      <c r="U54" s="327"/>
      <c r="V54" s="327"/>
      <c r="W54" s="328"/>
      <c r="X54" s="363" t="s">
        <v>29</v>
      </c>
      <c r="Y54" s="364"/>
      <c r="Z54" s="364"/>
      <c r="AA54" s="364"/>
      <c r="AB54" s="365">
        <f>X52+AB53</f>
        <v>293951.61290322576</v>
      </c>
      <c r="AC54" s="366"/>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8"/>
      <c r="BQ54" s="93"/>
      <c r="BR54" s="93"/>
      <c r="BS54" s="93"/>
      <c r="BT54" s="93"/>
      <c r="BU54" s="93"/>
      <c r="BV54" s="93"/>
      <c r="BW54" s="93"/>
      <c r="BX54" s="93"/>
      <c r="BY54" s="93"/>
      <c r="BZ54" s="93"/>
      <c r="CA54" s="93"/>
      <c r="CB54" s="93"/>
      <c r="CC54" s="93"/>
      <c r="CD54" s="93"/>
      <c r="CE54" s="93"/>
      <c r="CF54" s="93"/>
      <c r="CG54" s="93"/>
      <c r="CH54" s="93"/>
      <c r="CI54" s="93"/>
      <c r="CJ54" s="93"/>
      <c r="CK54" s="93"/>
      <c r="CL54" s="93"/>
      <c r="CM54" s="93"/>
      <c r="CN54" s="93"/>
      <c r="CO54" s="93"/>
      <c r="CP54" s="93"/>
    </row>
    <row r="55" spans="1:97" ht="43.5" customHeight="1" x14ac:dyDescent="0.3">
      <c r="A55" s="314" t="s">
        <v>7</v>
      </c>
      <c r="B55" s="315"/>
      <c r="C55" s="315"/>
      <c r="D55" s="320" t="s">
        <v>96</v>
      </c>
      <c r="E55" s="321"/>
      <c r="F55" s="321"/>
      <c r="G55" s="321"/>
      <c r="H55" s="321"/>
      <c r="I55" s="321"/>
      <c r="J55" s="321"/>
      <c r="K55" s="321"/>
      <c r="L55" s="321"/>
      <c r="M55" s="321"/>
      <c r="N55" s="321"/>
      <c r="O55" s="321"/>
      <c r="P55" s="321"/>
      <c r="Q55" s="321"/>
      <c r="R55" s="321"/>
      <c r="S55" s="321"/>
      <c r="T55" s="321"/>
      <c r="U55" s="321"/>
      <c r="V55" s="321"/>
      <c r="W55" s="322"/>
      <c r="X55" s="329">
        <f>IF('Format Information'!C25="সর্বশেষ প্রাপ্ত মূল মজুরী  হিসেবে ।",CR55,(IF('Format Information'!C25="সর্বশেষ প্রাপ্ত ১২ মাসের মূল মজুরীর গড়  হিসেবে ।",CS55)))</f>
        <v>239516.12903225806</v>
      </c>
      <c r="Y55" s="330"/>
      <c r="Z55" s="330"/>
      <c r="AA55" s="330"/>
      <c r="AB55" s="331" t="s">
        <v>3</v>
      </c>
      <c r="AC55" s="332"/>
      <c r="AD55" s="333" t="s">
        <v>61</v>
      </c>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4"/>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R55" s="61">
        <f>IF(L5&lt;5,0,IF(CR4&lt;=1825,((L5*14)*BN7),IF(CR4&lt;=3650,((L5*14)*BN7),IF(B42&gt;=3651,((L5*30)*BN7),((L5*30)*BN7)))))</f>
        <v>239516.12903225806</v>
      </c>
      <c r="CS55" s="61">
        <f>IF(L5&lt;5,0,IF(CR4&lt;=1825,((L5*14)*BN8),IF(CR4&lt;=3650,((L5*14)*BN8),IF(B42&gt;=3651,((L5*30)*BN8),((L5*30)*BN8)))))</f>
        <v>0</v>
      </c>
    </row>
    <row r="56" spans="1:97" ht="60" customHeight="1" x14ac:dyDescent="0.3">
      <c r="A56" s="316"/>
      <c r="B56" s="317"/>
      <c r="C56" s="317"/>
      <c r="D56" s="323"/>
      <c r="E56" s="324"/>
      <c r="F56" s="324"/>
      <c r="G56" s="324"/>
      <c r="H56" s="324"/>
      <c r="I56" s="324"/>
      <c r="J56" s="324"/>
      <c r="K56" s="324"/>
      <c r="L56" s="324"/>
      <c r="M56" s="324"/>
      <c r="N56" s="324"/>
      <c r="O56" s="324"/>
      <c r="P56" s="324"/>
      <c r="Q56" s="324"/>
      <c r="R56" s="324"/>
      <c r="S56" s="324"/>
      <c r="T56" s="324"/>
      <c r="U56" s="324"/>
      <c r="V56" s="324"/>
      <c r="W56" s="325"/>
      <c r="X56" s="339" t="s">
        <v>34</v>
      </c>
      <c r="Y56" s="340"/>
      <c r="Z56" s="340"/>
      <c r="AA56" s="340"/>
      <c r="AB56" s="340"/>
      <c r="AC56" s="190" t="s">
        <v>26</v>
      </c>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6"/>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row>
    <row r="57" spans="1:97" ht="32.25" customHeight="1" x14ac:dyDescent="0.3">
      <c r="A57" s="316"/>
      <c r="B57" s="317"/>
      <c r="C57" s="317"/>
      <c r="D57" s="323"/>
      <c r="E57" s="324"/>
      <c r="F57" s="324"/>
      <c r="G57" s="324"/>
      <c r="H57" s="324"/>
      <c r="I57" s="324"/>
      <c r="J57" s="324"/>
      <c r="K57" s="324"/>
      <c r="L57" s="324"/>
      <c r="M57" s="324"/>
      <c r="N57" s="324"/>
      <c r="O57" s="324"/>
      <c r="P57" s="324"/>
      <c r="Q57" s="324"/>
      <c r="R57" s="324"/>
      <c r="S57" s="324"/>
      <c r="T57" s="324"/>
      <c r="U57" s="324"/>
      <c r="V57" s="324"/>
      <c r="W57" s="325"/>
      <c r="X57" s="341">
        <f>IF('Format Information'!C25="সর্বশেষ প্রাপ্ত মূল মজুরী  হিসেবে ।",CR57,(IF('Format Information'!C25="সর্বশেষ প্রাপ্ত ১২ মাসের মূল মজুরীর গড়  হিসেবে ।",CS57)))</f>
        <v>25403.22580645161</v>
      </c>
      <c r="Y57" s="342"/>
      <c r="Z57" s="342"/>
      <c r="AA57" s="342"/>
      <c r="AB57" s="343" t="s">
        <v>3</v>
      </c>
      <c r="AC57" s="344"/>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6"/>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R57" s="61">
        <f>IF(AC56="হ্যা",(IF(BB6="হ্যা",(60-BG6)*BN7,(IF(BB6="না",60*BN7)))),0)</f>
        <v>25403.22580645161</v>
      </c>
      <c r="CS57" s="61">
        <f>IF(AC56="হ্যা",(IF(BB6="হ্যা",(60-BG6)*BN8,(IF(BB6="না",60*BN8)))),0)</f>
        <v>0</v>
      </c>
    </row>
    <row r="58" spans="1:97" ht="98.25" customHeight="1" thickBot="1" x14ac:dyDescent="0.35">
      <c r="A58" s="318"/>
      <c r="B58" s="319"/>
      <c r="C58" s="319"/>
      <c r="D58" s="326"/>
      <c r="E58" s="327"/>
      <c r="F58" s="327"/>
      <c r="G58" s="327"/>
      <c r="H58" s="327"/>
      <c r="I58" s="327"/>
      <c r="J58" s="327"/>
      <c r="K58" s="327"/>
      <c r="L58" s="327"/>
      <c r="M58" s="327"/>
      <c r="N58" s="327"/>
      <c r="O58" s="327"/>
      <c r="P58" s="327"/>
      <c r="Q58" s="327"/>
      <c r="R58" s="327"/>
      <c r="S58" s="327"/>
      <c r="T58" s="327"/>
      <c r="U58" s="327"/>
      <c r="V58" s="327"/>
      <c r="W58" s="328"/>
      <c r="X58" s="345" t="s">
        <v>29</v>
      </c>
      <c r="Y58" s="346"/>
      <c r="Z58" s="346"/>
      <c r="AA58" s="346"/>
      <c r="AB58" s="347">
        <f>X55-X57</f>
        <v>214112.90322580645</v>
      </c>
      <c r="AC58" s="348"/>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8"/>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row>
    <row r="59" spans="1:97" ht="154.5" customHeight="1" thickBot="1" x14ac:dyDescent="0.35">
      <c r="A59" s="258" t="s">
        <v>8</v>
      </c>
      <c r="B59" s="259"/>
      <c r="C59" s="259"/>
      <c r="D59" s="260" t="s">
        <v>36</v>
      </c>
      <c r="E59" s="261"/>
      <c r="F59" s="261"/>
      <c r="G59" s="261"/>
      <c r="H59" s="261"/>
      <c r="I59" s="261"/>
      <c r="J59" s="261"/>
      <c r="K59" s="261"/>
      <c r="L59" s="261"/>
      <c r="M59" s="261"/>
      <c r="N59" s="261"/>
      <c r="O59" s="261"/>
      <c r="P59" s="261"/>
      <c r="Q59" s="261"/>
      <c r="R59" s="261"/>
      <c r="S59" s="261"/>
      <c r="T59" s="261"/>
      <c r="U59" s="261"/>
      <c r="V59" s="261"/>
      <c r="W59" s="262"/>
      <c r="X59" s="263">
        <f>IF('Format Information'!C25="সর্বশেষ প্রাপ্ত মূল মজুরী  হিসেবে ।",CR59,(IF('Format Information'!C25="সর্বশেষ প্রাপ্ত ১২ মাসের মূল মজুরীর গড়  হিসেবে ।",CS59)))</f>
        <v>239516.12903225803</v>
      </c>
      <c r="Y59" s="264"/>
      <c r="Z59" s="264"/>
      <c r="AA59" s="264"/>
      <c r="AB59" s="265" t="s">
        <v>3</v>
      </c>
      <c r="AC59" s="266"/>
      <c r="AD59" s="267" t="s">
        <v>46</v>
      </c>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8"/>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R59" s="61">
        <f>IF(L5&gt;=1,L5*BN7*30,0)</f>
        <v>239516.12903225803</v>
      </c>
      <c r="CS59" s="61">
        <f>IF(L5&gt;=1,L5*BN8*30,0)</f>
        <v>0</v>
      </c>
    </row>
    <row r="60" spans="1:97" ht="27.75" customHeight="1" x14ac:dyDescent="0.3">
      <c r="A60" s="269" t="s">
        <v>51</v>
      </c>
      <c r="B60" s="270"/>
      <c r="C60" s="270"/>
      <c r="D60" s="299" t="s">
        <v>187</v>
      </c>
      <c r="E60" s="300"/>
      <c r="F60" s="300"/>
      <c r="G60" s="300"/>
      <c r="H60" s="300"/>
      <c r="I60" s="300"/>
      <c r="J60" s="300"/>
      <c r="K60" s="300"/>
      <c r="L60" s="300"/>
      <c r="M60" s="300"/>
      <c r="N60" s="300"/>
      <c r="O60" s="300"/>
      <c r="P60" s="300"/>
      <c r="Q60" s="300"/>
      <c r="R60" s="300"/>
      <c r="S60" s="300"/>
      <c r="T60" s="300"/>
      <c r="U60" s="300"/>
      <c r="V60" s="300"/>
      <c r="W60" s="301"/>
      <c r="X60" s="271">
        <v>3</v>
      </c>
      <c r="Y60" s="272"/>
      <c r="Z60" s="272"/>
      <c r="AA60" s="273" t="s">
        <v>52</v>
      </c>
      <c r="AB60" s="273"/>
      <c r="AC60" s="274"/>
      <c r="AD60" s="275" t="s">
        <v>58</v>
      </c>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6"/>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row>
    <row r="61" spans="1:97" ht="34.5" customHeight="1" x14ac:dyDescent="0.3">
      <c r="A61" s="269"/>
      <c r="B61" s="270"/>
      <c r="C61" s="270"/>
      <c r="D61" s="302"/>
      <c r="E61" s="303"/>
      <c r="F61" s="303"/>
      <c r="G61" s="303"/>
      <c r="H61" s="303"/>
      <c r="I61" s="303"/>
      <c r="J61" s="303"/>
      <c r="K61" s="303"/>
      <c r="L61" s="303"/>
      <c r="M61" s="303"/>
      <c r="N61" s="303"/>
      <c r="O61" s="303"/>
      <c r="P61" s="303"/>
      <c r="Q61" s="303"/>
      <c r="R61" s="303"/>
      <c r="S61" s="303"/>
      <c r="T61" s="303"/>
      <c r="U61" s="303"/>
      <c r="V61" s="303"/>
      <c r="W61" s="304"/>
      <c r="X61" s="288" t="s">
        <v>57</v>
      </c>
      <c r="Y61" s="289"/>
      <c r="Z61" s="289"/>
      <c r="AA61" s="289"/>
      <c r="AB61" s="289"/>
      <c r="AC61" s="290"/>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6"/>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row>
    <row r="62" spans="1:97" ht="20.25" customHeight="1" x14ac:dyDescent="0.3">
      <c r="A62" s="269"/>
      <c r="B62" s="270"/>
      <c r="C62" s="270"/>
      <c r="D62" s="305" t="s">
        <v>188</v>
      </c>
      <c r="E62" s="306"/>
      <c r="F62" s="306"/>
      <c r="G62" s="306"/>
      <c r="H62" s="306"/>
      <c r="I62" s="306"/>
      <c r="J62" s="306"/>
      <c r="K62" s="306"/>
      <c r="L62" s="306"/>
      <c r="M62" s="306"/>
      <c r="N62" s="306"/>
      <c r="O62" s="306"/>
      <c r="P62" s="306"/>
      <c r="Q62" s="306"/>
      <c r="R62" s="306"/>
      <c r="S62" s="306"/>
      <c r="T62" s="306"/>
      <c r="U62" s="306"/>
      <c r="V62" s="306"/>
      <c r="W62" s="307"/>
      <c r="X62" s="124">
        <f>X60*1</f>
        <v>3</v>
      </c>
      <c r="Y62" s="45"/>
      <c r="Z62" s="45"/>
      <c r="AA62" s="291" t="s">
        <v>53</v>
      </c>
      <c r="AB62" s="291"/>
      <c r="AC62" s="292"/>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6"/>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row>
    <row r="63" spans="1:97" ht="32.25" customHeight="1" x14ac:dyDescent="0.3">
      <c r="A63" s="269"/>
      <c r="B63" s="270"/>
      <c r="C63" s="270"/>
      <c r="D63" s="308" t="s">
        <v>186</v>
      </c>
      <c r="E63" s="309"/>
      <c r="F63" s="309"/>
      <c r="G63" s="309"/>
      <c r="H63" s="309"/>
      <c r="I63" s="309"/>
      <c r="J63" s="309"/>
      <c r="K63" s="309"/>
      <c r="L63" s="309"/>
      <c r="M63" s="309"/>
      <c r="N63" s="309"/>
      <c r="O63" s="309"/>
      <c r="P63" s="309"/>
      <c r="Q63" s="309"/>
      <c r="R63" s="309"/>
      <c r="S63" s="309"/>
      <c r="T63" s="309"/>
      <c r="U63" s="309"/>
      <c r="V63" s="309"/>
      <c r="W63" s="310"/>
      <c r="X63" s="125">
        <f>X60*2</f>
        <v>6</v>
      </c>
      <c r="Y63" s="46"/>
      <c r="Z63" s="46"/>
      <c r="AA63" s="293" t="s">
        <v>54</v>
      </c>
      <c r="AB63" s="293"/>
      <c r="AC63" s="294"/>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6"/>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row>
    <row r="64" spans="1:97" ht="26.25" customHeight="1" thickBot="1" x14ac:dyDescent="0.35">
      <c r="A64" s="269"/>
      <c r="B64" s="270"/>
      <c r="C64" s="270"/>
      <c r="D64" s="311"/>
      <c r="E64" s="312"/>
      <c r="F64" s="312"/>
      <c r="G64" s="312"/>
      <c r="H64" s="312"/>
      <c r="I64" s="312"/>
      <c r="J64" s="312"/>
      <c r="K64" s="312"/>
      <c r="L64" s="312"/>
      <c r="M64" s="312"/>
      <c r="N64" s="312"/>
      <c r="O64" s="312"/>
      <c r="P64" s="312"/>
      <c r="Q64" s="312"/>
      <c r="R64" s="312"/>
      <c r="S64" s="312"/>
      <c r="T64" s="312"/>
      <c r="U64" s="312"/>
      <c r="V64" s="312"/>
      <c r="W64" s="313"/>
      <c r="X64" s="295">
        <f>BF7*X63</f>
        <v>7258.0645161290322</v>
      </c>
      <c r="Y64" s="296"/>
      <c r="Z64" s="296"/>
      <c r="AA64" s="296"/>
      <c r="AB64" s="297" t="s">
        <v>3</v>
      </c>
      <c r="AC64" s="298"/>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8"/>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row>
    <row r="65" spans="1:99" s="10" customFormat="1" ht="26.25" customHeight="1" x14ac:dyDescent="0.3">
      <c r="A65" s="244" t="s">
        <v>73</v>
      </c>
      <c r="B65" s="245"/>
      <c r="C65" s="245"/>
      <c r="D65" s="250" t="s">
        <v>74</v>
      </c>
      <c r="E65" s="251"/>
      <c r="F65" s="251"/>
      <c r="G65" s="251"/>
      <c r="H65" s="251"/>
      <c r="I65" s="251"/>
      <c r="J65" s="251"/>
      <c r="K65" s="251"/>
      <c r="L65" s="251"/>
      <c r="M65" s="251"/>
      <c r="N65" s="251"/>
      <c r="O65" s="251"/>
      <c r="P65" s="251"/>
      <c r="Q65" s="251"/>
      <c r="R65" s="251"/>
      <c r="S65" s="251"/>
      <c r="T65" s="251"/>
      <c r="U65" s="251"/>
      <c r="V65" s="251"/>
      <c r="W65" s="252"/>
      <c r="X65" s="256" t="str">
        <f>IF(L67="মৃত্যু বরন করেছেন","মৃত্যু বাবদ ক্ষতিপূরন",(IF(L67="স্থায়ী সম্পূর্ন অক্ষমতা হয়েছেন","স্থায়ী অক্ষমতার ক্ষতিপূরন",0)))</f>
        <v>স্থায়ী অক্ষমতার ক্ষতিপূরন</v>
      </c>
      <c r="Y65" s="256"/>
      <c r="Z65" s="256"/>
      <c r="AA65" s="256"/>
      <c r="AB65" s="256"/>
      <c r="AC65" s="257"/>
      <c r="AD65" s="223" t="s">
        <v>77</v>
      </c>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5"/>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U65" s="10" t="s">
        <v>76</v>
      </c>
    </row>
    <row r="66" spans="1:99" s="10" customFormat="1" ht="26.25" customHeight="1" x14ac:dyDescent="0.3">
      <c r="A66" s="246"/>
      <c r="B66" s="247"/>
      <c r="C66" s="247"/>
      <c r="D66" s="253"/>
      <c r="E66" s="254"/>
      <c r="F66" s="254"/>
      <c r="G66" s="254"/>
      <c r="H66" s="254"/>
      <c r="I66" s="254"/>
      <c r="J66" s="254"/>
      <c r="K66" s="254"/>
      <c r="L66" s="254"/>
      <c r="M66" s="254"/>
      <c r="N66" s="254"/>
      <c r="O66" s="254"/>
      <c r="P66" s="254"/>
      <c r="Q66" s="254"/>
      <c r="R66" s="254"/>
      <c r="S66" s="254"/>
      <c r="T66" s="254"/>
      <c r="U66" s="254"/>
      <c r="V66" s="254"/>
      <c r="W66" s="255"/>
      <c r="X66" s="229">
        <f>IF(L67="স্থায়ী সম্পূর্ন অক্ষমতা হয়েছেন",250000,(IF(L67="মৃত্যু বরন করেছেন",200000,0)))</f>
        <v>250000</v>
      </c>
      <c r="Y66" s="229"/>
      <c r="Z66" s="229"/>
      <c r="AA66" s="229"/>
      <c r="AB66" s="230" t="s">
        <v>3</v>
      </c>
      <c r="AC66" s="231"/>
      <c r="AD66" s="226"/>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8"/>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U66" s="10" t="s">
        <v>75</v>
      </c>
    </row>
    <row r="67" spans="1:99" s="10" customFormat="1" ht="21" customHeight="1" x14ac:dyDescent="0.3">
      <c r="A67" s="246"/>
      <c r="B67" s="247"/>
      <c r="C67" s="247"/>
      <c r="D67" s="232" t="s">
        <v>78</v>
      </c>
      <c r="E67" s="233"/>
      <c r="F67" s="233"/>
      <c r="G67" s="233"/>
      <c r="H67" s="233"/>
      <c r="I67" s="233"/>
      <c r="J67" s="233"/>
      <c r="K67" s="233"/>
      <c r="L67" s="233" t="s">
        <v>76</v>
      </c>
      <c r="M67" s="233"/>
      <c r="N67" s="233"/>
      <c r="O67" s="233"/>
      <c r="P67" s="233"/>
      <c r="Q67" s="233"/>
      <c r="R67" s="11"/>
      <c r="S67" s="11"/>
      <c r="T67" s="11"/>
      <c r="U67" s="11"/>
      <c r="V67" s="11"/>
      <c r="W67" s="12"/>
      <c r="X67" s="236" t="str">
        <f>IF(L67="স্থায়ী সম্পূর্ন অক্ষমতা হয়েছেন","","স্বাভাবিক" )</f>
        <v/>
      </c>
      <c r="Y67" s="236"/>
      <c r="Z67" s="236"/>
      <c r="AA67" s="236"/>
      <c r="AB67" s="237"/>
      <c r="AC67" s="238"/>
      <c r="AD67" s="226"/>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8"/>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26">
        <f>IF($AB$67=CQ68,X43,0)</f>
        <v>239516.12903225803</v>
      </c>
      <c r="CR67" s="126">
        <f>IF($AB$67=CR68,X50,0)</f>
        <v>119758.06451612902</v>
      </c>
      <c r="CS67" s="126">
        <f>IF($AB$67=CS68,X52,0)</f>
        <v>239516.12903225803</v>
      </c>
      <c r="CT67" s="126">
        <f>IF($AB$67=CT68,X55,0)</f>
        <v>239516.12903225806</v>
      </c>
    </row>
    <row r="68" spans="1:99" s="10" customFormat="1" ht="17.25" customHeight="1" x14ac:dyDescent="0.3">
      <c r="A68" s="246"/>
      <c r="B68" s="247"/>
      <c r="C68" s="247"/>
      <c r="D68" s="232"/>
      <c r="E68" s="233"/>
      <c r="F68" s="233"/>
      <c r="G68" s="233"/>
      <c r="H68" s="233"/>
      <c r="I68" s="233"/>
      <c r="J68" s="233"/>
      <c r="K68" s="233"/>
      <c r="L68" s="233"/>
      <c r="M68" s="233"/>
      <c r="N68" s="233"/>
      <c r="O68" s="233"/>
      <c r="P68" s="233"/>
      <c r="Q68" s="233"/>
      <c r="R68" s="11"/>
      <c r="S68" s="11"/>
      <c r="T68" s="11"/>
      <c r="U68" s="11"/>
      <c r="V68" s="11"/>
      <c r="W68" s="12"/>
      <c r="X68" s="239" t="str">
        <f>IF(L67="স্থায়ী সম্পূর্ন অক্ষমতা হয়েছেন","","এর জন্য অতিরিক্ত ক্ষতিপূরনস্বরুপ বাবদ প্রাপ্ত")</f>
        <v/>
      </c>
      <c r="Y68" s="239"/>
      <c r="Z68" s="239"/>
      <c r="AA68" s="239"/>
      <c r="AB68" s="239"/>
      <c r="AC68" s="240"/>
      <c r="AD68" s="226"/>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8"/>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20" t="str">
        <f>IF(L67="স্থায়ী সম্পূর্ন অক্ষমতা হয়েছেন","","ছাটাই")</f>
        <v/>
      </c>
      <c r="CR68" s="20" t="str">
        <f>IF(L67="স্থায়ী সম্পূর্ন অক্ষমতা হয়েছেন","","বরখাস্ত")</f>
        <v/>
      </c>
      <c r="CS68" s="20" t="str">
        <f>IF(L67="স্থায়ী সম্পূর্ন অক্ষমতা হয়েছেন","","অবসান")</f>
        <v/>
      </c>
      <c r="CT68" s="20" t="str">
        <f>IF(L67="স্থায়ী সম্পূর্ন অক্ষমতা হয়েছেন","","পদত্যাগ")</f>
        <v/>
      </c>
    </row>
    <row r="69" spans="1:99" s="10" customFormat="1" ht="17.25" customHeight="1" x14ac:dyDescent="0.3">
      <c r="A69" s="246"/>
      <c r="B69" s="247"/>
      <c r="C69" s="247"/>
      <c r="D69" s="232"/>
      <c r="E69" s="233"/>
      <c r="F69" s="233"/>
      <c r="G69" s="233"/>
      <c r="H69" s="233"/>
      <c r="I69" s="233"/>
      <c r="J69" s="233"/>
      <c r="K69" s="233"/>
      <c r="L69" s="233"/>
      <c r="M69" s="233"/>
      <c r="N69" s="233"/>
      <c r="O69" s="233"/>
      <c r="P69" s="233"/>
      <c r="Q69" s="233"/>
      <c r="R69" s="11"/>
      <c r="S69" s="11"/>
      <c r="T69" s="11"/>
      <c r="U69" s="11"/>
      <c r="V69" s="11"/>
      <c r="W69" s="12"/>
      <c r="X69" s="239"/>
      <c r="Y69" s="239"/>
      <c r="Z69" s="239"/>
      <c r="AA69" s="239"/>
      <c r="AB69" s="239"/>
      <c r="AC69" s="240"/>
      <c r="AD69" s="16"/>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8"/>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row>
    <row r="70" spans="1:99" s="10" customFormat="1" ht="17.25" customHeight="1" x14ac:dyDescent="0.3">
      <c r="A70" s="246"/>
      <c r="B70" s="247"/>
      <c r="C70" s="247"/>
      <c r="D70" s="232"/>
      <c r="E70" s="233"/>
      <c r="F70" s="233"/>
      <c r="G70" s="233"/>
      <c r="H70" s="233"/>
      <c r="I70" s="233"/>
      <c r="J70" s="233"/>
      <c r="K70" s="233"/>
      <c r="L70" s="233"/>
      <c r="M70" s="233"/>
      <c r="N70" s="233"/>
      <c r="O70" s="233"/>
      <c r="P70" s="233"/>
      <c r="Q70" s="233"/>
      <c r="R70" s="11"/>
      <c r="S70" s="11"/>
      <c r="T70" s="11"/>
      <c r="U70" s="11"/>
      <c r="V70" s="11"/>
      <c r="W70" s="12"/>
      <c r="X70" s="241" t="str">
        <f>IF(L67="স্থায়ী সম্পূর্ন অক্ষমতা হয়েছেন","",(CQ67+CR67+CS67+CT67))</f>
        <v/>
      </c>
      <c r="Y70" s="241"/>
      <c r="Z70" s="241"/>
      <c r="AA70" s="241"/>
      <c r="AB70" s="242" t="str">
        <f>IF(L67="স্থায়ী সম্পূর্ন অক্ষমতা হয়েছেন","","টাকা")</f>
        <v/>
      </c>
      <c r="AC70" s="243"/>
      <c r="AD70" s="279" t="s">
        <v>80</v>
      </c>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1"/>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row>
    <row r="71" spans="1:99" s="10" customFormat="1" ht="21.75" customHeight="1" thickBot="1" x14ac:dyDescent="0.35">
      <c r="A71" s="248"/>
      <c r="B71" s="249"/>
      <c r="C71" s="249"/>
      <c r="D71" s="234"/>
      <c r="E71" s="235"/>
      <c r="F71" s="235"/>
      <c r="G71" s="235"/>
      <c r="H71" s="235"/>
      <c r="I71" s="235"/>
      <c r="J71" s="235"/>
      <c r="K71" s="235"/>
      <c r="L71" s="235"/>
      <c r="M71" s="235"/>
      <c r="N71" s="235"/>
      <c r="O71" s="235"/>
      <c r="P71" s="235"/>
      <c r="Q71" s="235"/>
      <c r="R71" s="13"/>
      <c r="S71" s="13"/>
      <c r="T71" s="13"/>
      <c r="U71" s="13"/>
      <c r="V71" s="13"/>
      <c r="W71" s="14"/>
      <c r="X71" s="285" t="s">
        <v>29</v>
      </c>
      <c r="Y71" s="285"/>
      <c r="Z71" s="285"/>
      <c r="AA71" s="285"/>
      <c r="AB71" s="286">
        <f>IF(L67="স্থায়ী সম্পূর্ন অক্ষমতা হয়েছেন",X66,(X66+X70))</f>
        <v>250000</v>
      </c>
      <c r="AC71" s="287"/>
      <c r="AD71" s="282"/>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4"/>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row>
    <row r="74" spans="1:99" ht="16.5" x14ac:dyDescent="0.3">
      <c r="A74" s="22" t="s">
        <v>84</v>
      </c>
      <c r="B74" s="22"/>
      <c r="C74" s="22"/>
      <c r="D74" s="22"/>
      <c r="E74" s="22"/>
      <c r="F74" s="23"/>
      <c r="G74" s="23"/>
      <c r="H74" s="23"/>
      <c r="I74" s="23"/>
      <c r="J74" s="23"/>
      <c r="K74" s="23"/>
      <c r="L74" s="23"/>
      <c r="M74" s="23"/>
      <c r="N74" s="23"/>
    </row>
    <row r="75" spans="1:99" ht="16.5" x14ac:dyDescent="0.3">
      <c r="A75" s="22"/>
      <c r="B75" s="22"/>
      <c r="C75" s="22"/>
      <c r="D75" s="22"/>
      <c r="E75" s="22"/>
      <c r="F75" s="28"/>
      <c r="G75" s="28"/>
      <c r="H75" s="28"/>
      <c r="I75" s="28"/>
      <c r="J75" s="28"/>
      <c r="K75" s="28"/>
      <c r="L75" s="28"/>
      <c r="M75" s="28"/>
      <c r="N75" s="28"/>
    </row>
    <row r="76" spans="1:99" ht="16.5" x14ac:dyDescent="0.3">
      <c r="A76" s="22"/>
      <c r="B76" s="22"/>
      <c r="C76" s="22"/>
      <c r="D76" s="22"/>
      <c r="E76" s="22"/>
      <c r="F76" s="28"/>
      <c r="G76" s="28"/>
      <c r="H76" s="28"/>
      <c r="I76" s="28"/>
      <c r="J76" s="28"/>
      <c r="K76" s="28"/>
      <c r="L76" s="28"/>
      <c r="M76" s="28"/>
      <c r="N76" s="28"/>
    </row>
    <row r="77" spans="1:99" ht="16.5" x14ac:dyDescent="0.3">
      <c r="A77" s="22"/>
      <c r="B77" s="22"/>
      <c r="C77" s="22"/>
      <c r="D77" s="22"/>
      <c r="E77" s="22"/>
      <c r="F77" s="28"/>
      <c r="G77" s="28"/>
      <c r="H77" s="28"/>
      <c r="I77" s="28"/>
      <c r="J77" s="28"/>
      <c r="K77" s="28"/>
      <c r="L77" s="28"/>
      <c r="M77" s="28"/>
      <c r="N77" s="28"/>
    </row>
    <row r="78" spans="1:99" ht="16.5" x14ac:dyDescent="0.3">
      <c r="A78" s="22"/>
      <c r="B78" s="22"/>
      <c r="C78" s="22"/>
      <c r="D78" s="22"/>
      <c r="E78" s="22"/>
      <c r="F78" s="28"/>
      <c r="G78" s="28"/>
      <c r="H78" s="28"/>
      <c r="I78" s="28"/>
      <c r="J78" s="28"/>
      <c r="K78" s="28"/>
      <c r="L78" s="28"/>
      <c r="M78" s="28"/>
      <c r="N78" s="28"/>
    </row>
    <row r="79" spans="1:99" ht="16.5" x14ac:dyDescent="0.3">
      <c r="A79" s="22"/>
      <c r="B79" s="22"/>
      <c r="C79" s="22"/>
      <c r="D79" s="22"/>
      <c r="E79" s="22"/>
      <c r="F79" s="28"/>
      <c r="G79" s="28"/>
      <c r="H79" s="28"/>
      <c r="I79" s="28"/>
      <c r="J79" s="28"/>
      <c r="K79" s="28"/>
      <c r="L79" s="28"/>
      <c r="M79" s="28"/>
      <c r="N79" s="28"/>
    </row>
    <row r="80" spans="1:99" ht="16.5" x14ac:dyDescent="0.3">
      <c r="A80" s="22"/>
      <c r="B80" s="22"/>
      <c r="C80" s="22"/>
      <c r="D80" s="22"/>
      <c r="E80" s="22"/>
      <c r="F80" s="28"/>
      <c r="G80" s="28"/>
      <c r="H80" s="28"/>
      <c r="I80" s="28"/>
      <c r="J80" s="28"/>
      <c r="K80" s="28"/>
      <c r="L80" s="28"/>
      <c r="M80" s="28"/>
      <c r="N80" s="28"/>
    </row>
    <row r="81" spans="1:34" ht="16.5" x14ac:dyDescent="0.3">
      <c r="A81" s="22"/>
      <c r="B81" s="22"/>
      <c r="C81" s="22"/>
      <c r="D81" s="22"/>
      <c r="E81" s="22"/>
      <c r="F81" s="28"/>
      <c r="G81" s="28"/>
      <c r="H81" s="28"/>
      <c r="I81" s="28"/>
      <c r="J81" s="28"/>
      <c r="K81" s="28"/>
      <c r="L81" s="28"/>
      <c r="M81" s="28"/>
      <c r="N81" s="28"/>
    </row>
    <row r="82" spans="1:34" ht="16.5" x14ac:dyDescent="0.3">
      <c r="A82" s="22"/>
      <c r="B82" s="22"/>
      <c r="C82" s="22"/>
      <c r="D82" s="22"/>
      <c r="E82" s="22"/>
      <c r="F82" s="22"/>
      <c r="G82" s="22"/>
      <c r="H82" s="22"/>
      <c r="I82" s="22"/>
      <c r="J82" s="22"/>
      <c r="K82" s="22"/>
      <c r="L82" s="22"/>
      <c r="M82" s="22"/>
      <c r="N82" s="22"/>
    </row>
    <row r="83" spans="1:34" ht="16.5" x14ac:dyDescent="0.3">
      <c r="A83" s="22"/>
      <c r="B83" s="22"/>
      <c r="C83" s="22"/>
      <c r="D83" s="22"/>
      <c r="E83" s="22"/>
      <c r="F83" s="22"/>
      <c r="G83" s="22"/>
      <c r="H83" s="22"/>
      <c r="I83" s="22"/>
      <c r="J83" s="22"/>
      <c r="K83" s="22"/>
      <c r="L83" s="22"/>
      <c r="M83" s="22"/>
      <c r="N83" s="22"/>
    </row>
    <row r="84" spans="1:34" ht="16.5" x14ac:dyDescent="0.3">
      <c r="A84" s="22" t="s">
        <v>85</v>
      </c>
      <c r="B84" s="22"/>
      <c r="C84" s="22"/>
      <c r="D84" s="22"/>
      <c r="E84" s="22"/>
      <c r="F84" s="22"/>
      <c r="G84" s="22"/>
      <c r="H84" s="22"/>
      <c r="I84" s="22"/>
      <c r="J84" s="22"/>
      <c r="K84" s="22"/>
      <c r="L84" s="22"/>
      <c r="M84" s="22"/>
      <c r="N84" s="22"/>
    </row>
    <row r="85" spans="1:34" ht="16.5" x14ac:dyDescent="0.3">
      <c r="A85" s="22" t="s">
        <v>86</v>
      </c>
      <c r="B85" s="22"/>
      <c r="C85" s="22"/>
      <c r="D85" s="22"/>
      <c r="E85" s="22"/>
      <c r="F85" s="22"/>
      <c r="G85" s="22"/>
      <c r="H85" s="22"/>
      <c r="I85" s="22"/>
      <c r="J85" s="22"/>
      <c r="K85" s="22"/>
      <c r="L85" s="22"/>
      <c r="M85" s="22"/>
      <c r="N85" s="22"/>
    </row>
    <row r="86" spans="1:34" ht="16.5" x14ac:dyDescent="0.3">
      <c r="A86" s="22" t="s">
        <v>87</v>
      </c>
      <c r="B86" s="22"/>
      <c r="C86" s="22"/>
      <c r="D86" s="22"/>
      <c r="E86" s="22"/>
      <c r="F86" s="22"/>
      <c r="G86" s="22"/>
      <c r="H86" s="22"/>
      <c r="I86" s="22"/>
      <c r="J86" s="22"/>
      <c r="K86" s="22"/>
      <c r="L86" s="22"/>
      <c r="M86" s="22"/>
      <c r="N86" s="22"/>
    </row>
    <row r="87" spans="1:34" ht="16.5" x14ac:dyDescent="0.3">
      <c r="A87" s="35" t="s">
        <v>129</v>
      </c>
      <c r="K87" s="218" t="s">
        <v>130</v>
      </c>
      <c r="L87" s="219"/>
      <c r="M87" s="219"/>
      <c r="N87" s="219"/>
      <c r="O87" s="219"/>
      <c r="P87" s="219"/>
      <c r="Q87" s="219"/>
      <c r="R87" s="219"/>
      <c r="S87" s="219"/>
      <c r="T87" s="219"/>
      <c r="U87" s="219"/>
      <c r="V87" s="219"/>
      <c r="W87" s="219"/>
      <c r="X87" s="219"/>
      <c r="Y87" s="219"/>
      <c r="Z87" s="219"/>
      <c r="AA87" s="219"/>
      <c r="AB87" s="219"/>
      <c r="AC87" s="219"/>
    </row>
    <row r="88" spans="1:34" ht="18.75" x14ac:dyDescent="0.3">
      <c r="A88" s="191" t="s">
        <v>88</v>
      </c>
      <c r="B88" s="22"/>
      <c r="C88" s="23"/>
      <c r="D88" s="23"/>
      <c r="E88" s="23"/>
      <c r="F88" s="220" t="s">
        <v>95</v>
      </c>
      <c r="G88" s="220"/>
      <c r="H88" s="220"/>
      <c r="I88" s="220"/>
      <c r="J88" s="220"/>
      <c r="K88" s="220"/>
      <c r="L88" s="220"/>
      <c r="M88" s="220"/>
      <c r="N88" s="220"/>
      <c r="O88" s="220"/>
      <c r="P88" s="220"/>
      <c r="Q88" s="220"/>
      <c r="R88" s="220"/>
      <c r="S88" s="220"/>
      <c r="T88" s="220"/>
      <c r="U88" s="145"/>
      <c r="V88" s="22" t="s">
        <v>66</v>
      </c>
      <c r="X88" s="27"/>
      <c r="Y88" s="192" t="s">
        <v>67</v>
      </c>
      <c r="Z88" s="27"/>
      <c r="AC88" s="27"/>
      <c r="AD88" s="27"/>
      <c r="AE88" s="27"/>
    </row>
    <row r="89" spans="1:34" ht="16.5" x14ac:dyDescent="0.3">
      <c r="A89" s="22" t="s">
        <v>89</v>
      </c>
      <c r="B89" s="22"/>
      <c r="C89" s="22"/>
      <c r="D89" s="22"/>
      <c r="E89" s="22"/>
      <c r="F89" s="22"/>
      <c r="G89" s="22"/>
      <c r="H89" s="22"/>
      <c r="I89" s="22"/>
      <c r="J89" s="22"/>
      <c r="K89" s="22"/>
      <c r="L89" s="22"/>
      <c r="M89" s="22"/>
      <c r="N89" s="22"/>
    </row>
    <row r="90" spans="1:34" ht="21" x14ac:dyDescent="0.3">
      <c r="A90" s="193" t="s">
        <v>90</v>
      </c>
      <c r="B90" s="26"/>
      <c r="C90" s="26"/>
      <c r="D90" s="26"/>
      <c r="E90" s="26"/>
      <c r="F90" s="221" t="s">
        <v>94</v>
      </c>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row>
  </sheetData>
  <sheetProtection algorithmName="SHA-512" hashValue="7+W/N15akeNOj8lDvNEpyBJk3ONU2jIFL6eQz/1xnM0kZ+g+HQCHawokk0TVzULFbKUGt7apXZuQ6Fm+NAUXiA==" saltValue="04wbaeewssZJAO8+O3OL7Q==" spinCount="100000" sheet="1" objects="1" scenarios="1"/>
  <mergeCells count="215">
    <mergeCell ref="D25:I26"/>
    <mergeCell ref="D27:W30"/>
    <mergeCell ref="D31:W31"/>
    <mergeCell ref="D32:W34"/>
    <mergeCell ref="AC1:AR1"/>
    <mergeCell ref="AV1:BI1"/>
    <mergeCell ref="BM1:CQ1"/>
    <mergeCell ref="A2:BP3"/>
    <mergeCell ref="AA4:AH4"/>
    <mergeCell ref="AI4:AJ4"/>
    <mergeCell ref="BK6:BP6"/>
    <mergeCell ref="X6:AB6"/>
    <mergeCell ref="BF7:BH7"/>
    <mergeCell ref="BN7:BP7"/>
    <mergeCell ref="AC8:AD8"/>
    <mergeCell ref="AS8:BM8"/>
    <mergeCell ref="BN8:BP8"/>
    <mergeCell ref="A9:C9"/>
    <mergeCell ref="D9:W9"/>
    <mergeCell ref="X9:AC9"/>
    <mergeCell ref="AD9:BP9"/>
    <mergeCell ref="P7:U7"/>
    <mergeCell ref="K7:O7"/>
    <mergeCell ref="CZ2:DA2"/>
    <mergeCell ref="CZ3:DA3"/>
    <mergeCell ref="AC5:AD5"/>
    <mergeCell ref="AF5:AG5"/>
    <mergeCell ref="AH5:BP5"/>
    <mergeCell ref="BO4:BP4"/>
    <mergeCell ref="A6:P6"/>
    <mergeCell ref="Q6:W6"/>
    <mergeCell ref="AS6:BA6"/>
    <mergeCell ref="BB6:BF6"/>
    <mergeCell ref="BG6:BJ6"/>
    <mergeCell ref="AL4:AM4"/>
    <mergeCell ref="AO4:AQ4"/>
    <mergeCell ref="BD4:BE4"/>
    <mergeCell ref="BL4:BN4"/>
    <mergeCell ref="A5:K5"/>
    <mergeCell ref="L5:N5"/>
    <mergeCell ref="P5:R5"/>
    <mergeCell ref="T5:U5"/>
    <mergeCell ref="AA5:AB5"/>
    <mergeCell ref="A4:K4"/>
    <mergeCell ref="L4:N4"/>
    <mergeCell ref="P4:R4"/>
    <mergeCell ref="T4:W4"/>
    <mergeCell ref="V7:W7"/>
    <mergeCell ref="X7:AA7"/>
    <mergeCell ref="AB7:AC7"/>
    <mergeCell ref="AD7:AH7"/>
    <mergeCell ref="AI7:AJ7"/>
    <mergeCell ref="AP7:AR7"/>
    <mergeCell ref="AV7:AW7"/>
    <mergeCell ref="AY7:BD7"/>
    <mergeCell ref="A10:C10"/>
    <mergeCell ref="D10:W10"/>
    <mergeCell ref="X10:AA10"/>
    <mergeCell ref="AB10:AC10"/>
    <mergeCell ref="AD10:BP10"/>
    <mergeCell ref="A11:C17"/>
    <mergeCell ref="X11:AA11"/>
    <mergeCell ref="AB11:AC11"/>
    <mergeCell ref="AD11:BP17"/>
    <mergeCell ref="D11:W11"/>
    <mergeCell ref="D13:W17"/>
    <mergeCell ref="D12:N12"/>
    <mergeCell ref="O12:W12"/>
    <mergeCell ref="AD18:BP22"/>
    <mergeCell ref="X19:AA19"/>
    <mergeCell ref="AB19:AC19"/>
    <mergeCell ref="X20:Z20"/>
    <mergeCell ref="AB20:AC20"/>
    <mergeCell ref="X21:AA21"/>
    <mergeCell ref="X12:AC12"/>
    <mergeCell ref="X13:AA13"/>
    <mergeCell ref="X14:AA14"/>
    <mergeCell ref="X15:X16"/>
    <mergeCell ref="Y15:AC16"/>
    <mergeCell ref="X17:AA17"/>
    <mergeCell ref="AB17:AC17"/>
    <mergeCell ref="AB21:AC21"/>
    <mergeCell ref="X40:AA40"/>
    <mergeCell ref="AB40:AC40"/>
    <mergeCell ref="X41:AA41"/>
    <mergeCell ref="D22:W22"/>
    <mergeCell ref="X22:AA22"/>
    <mergeCell ref="AB22:AC22"/>
    <mergeCell ref="A23:C35"/>
    <mergeCell ref="X23:AC24"/>
    <mergeCell ref="X31:AA31"/>
    <mergeCell ref="AB31:AC31"/>
    <mergeCell ref="X32:Z32"/>
    <mergeCell ref="A18:C22"/>
    <mergeCell ref="D18:W21"/>
    <mergeCell ref="X18:Z18"/>
    <mergeCell ref="AA18:AC18"/>
    <mergeCell ref="AA32:AC32"/>
    <mergeCell ref="X33:Z33"/>
    <mergeCell ref="AA33:AC33"/>
    <mergeCell ref="X34:AA34"/>
    <mergeCell ref="AB34:AC34"/>
    <mergeCell ref="D35:W35"/>
    <mergeCell ref="X35:AA35"/>
    <mergeCell ref="AB35:AC35"/>
    <mergeCell ref="D23:W24"/>
    <mergeCell ref="AD23:BP35"/>
    <mergeCell ref="X25:AA25"/>
    <mergeCell ref="AB25:AC25"/>
    <mergeCell ref="X26:Z26"/>
    <mergeCell ref="AA26:AC26"/>
    <mergeCell ref="X27:Z27"/>
    <mergeCell ref="AA27:AC27"/>
    <mergeCell ref="X28:AA28"/>
    <mergeCell ref="AB28:AC28"/>
    <mergeCell ref="X29:AC30"/>
    <mergeCell ref="A48:C48"/>
    <mergeCell ref="D48:W48"/>
    <mergeCell ref="X48:AA48"/>
    <mergeCell ref="AB48:AC48"/>
    <mergeCell ref="AD48:BP48"/>
    <mergeCell ref="A49:C49"/>
    <mergeCell ref="D49:W49"/>
    <mergeCell ref="X49:AA49"/>
    <mergeCell ref="AB49:AC49"/>
    <mergeCell ref="AD49:BP49"/>
    <mergeCell ref="AD43:BP47"/>
    <mergeCell ref="A43:C47"/>
    <mergeCell ref="D43:W47"/>
    <mergeCell ref="X43:AA43"/>
    <mergeCell ref="AB43:AC43"/>
    <mergeCell ref="A36:C42"/>
    <mergeCell ref="D36:W41"/>
    <mergeCell ref="X36:AC36"/>
    <mergeCell ref="AD36:BP42"/>
    <mergeCell ref="AA37:AC37"/>
    <mergeCell ref="X38:AA38"/>
    <mergeCell ref="AB38:AC38"/>
    <mergeCell ref="X44:AA44"/>
    <mergeCell ref="AB44:AC44"/>
    <mergeCell ref="X45:AB45"/>
    <mergeCell ref="X46:AA46"/>
    <mergeCell ref="AB46:AC46"/>
    <mergeCell ref="X47:AA47"/>
    <mergeCell ref="AB47:AC47"/>
    <mergeCell ref="AB41:AC41"/>
    <mergeCell ref="X42:AA42"/>
    <mergeCell ref="AB42:AC42"/>
    <mergeCell ref="D42:T42"/>
    <mergeCell ref="V42:W42"/>
    <mergeCell ref="A50:C50"/>
    <mergeCell ref="D50:W50"/>
    <mergeCell ref="X50:AA50"/>
    <mergeCell ref="AB50:AC50"/>
    <mergeCell ref="AD50:BP50"/>
    <mergeCell ref="A51:C51"/>
    <mergeCell ref="D51:W51"/>
    <mergeCell ref="X51:AA51"/>
    <mergeCell ref="AB51:AC51"/>
    <mergeCell ref="AD51:BP51"/>
    <mergeCell ref="A52:C54"/>
    <mergeCell ref="D52:W54"/>
    <mergeCell ref="X52:AA52"/>
    <mergeCell ref="AB52:AC52"/>
    <mergeCell ref="AD52:BP54"/>
    <mergeCell ref="X53:AA53"/>
    <mergeCell ref="AB53:AC53"/>
    <mergeCell ref="X54:AA54"/>
    <mergeCell ref="AB54:AC54"/>
    <mergeCell ref="A55:C58"/>
    <mergeCell ref="D55:W58"/>
    <mergeCell ref="X55:AA55"/>
    <mergeCell ref="AB55:AC55"/>
    <mergeCell ref="AD55:BP58"/>
    <mergeCell ref="X56:AB56"/>
    <mergeCell ref="X57:AA57"/>
    <mergeCell ref="AB57:AC57"/>
    <mergeCell ref="X58:AA58"/>
    <mergeCell ref="AB58:AC58"/>
    <mergeCell ref="A65:C71"/>
    <mergeCell ref="D65:W66"/>
    <mergeCell ref="X65:AC65"/>
    <mergeCell ref="A59:C59"/>
    <mergeCell ref="D59:W59"/>
    <mergeCell ref="X59:AA59"/>
    <mergeCell ref="AB59:AC59"/>
    <mergeCell ref="AD59:BP59"/>
    <mergeCell ref="A60:C64"/>
    <mergeCell ref="X60:Z60"/>
    <mergeCell ref="AA60:AC60"/>
    <mergeCell ref="AD60:BP64"/>
    <mergeCell ref="AD70:BP71"/>
    <mergeCell ref="X71:AA71"/>
    <mergeCell ref="AB71:AC71"/>
    <mergeCell ref="X61:AC61"/>
    <mergeCell ref="AA62:AC62"/>
    <mergeCell ref="AA63:AC63"/>
    <mergeCell ref="X64:AA64"/>
    <mergeCell ref="AB64:AC64"/>
    <mergeCell ref="D60:W61"/>
    <mergeCell ref="D62:W62"/>
    <mergeCell ref="D63:W64"/>
    <mergeCell ref="K87:AC87"/>
    <mergeCell ref="F88:T88"/>
    <mergeCell ref="F90:AH90"/>
    <mergeCell ref="AD65:BP68"/>
    <mergeCell ref="X66:AA66"/>
    <mergeCell ref="AB66:AC66"/>
    <mergeCell ref="D67:K71"/>
    <mergeCell ref="L67:Q71"/>
    <mergeCell ref="X67:AA67"/>
    <mergeCell ref="AB67:AC67"/>
    <mergeCell ref="X68:AC69"/>
    <mergeCell ref="X70:AA70"/>
    <mergeCell ref="AB70:AC70"/>
  </mergeCells>
  <conditionalFormatting sqref="L4:N4 P4:R4 T4 AI4:AJ4 AL4:AM4 AO4:AQ4 Q6:T6 BB6:BF6 K7:O7 X25:AA25 X31:AA31 V42:W42 AC45 V6:W6 V4:W4">
    <cfRule type="containsBlanks" dxfId="11" priority="12">
      <formula>LEN(TRIM(K4))=0</formula>
    </cfRule>
  </conditionalFormatting>
  <conditionalFormatting sqref="BG6 X6">
    <cfRule type="containsBlanks" dxfId="10" priority="11">
      <formula>LEN(TRIM(X6))=0</formula>
    </cfRule>
  </conditionalFormatting>
  <conditionalFormatting sqref="AC56">
    <cfRule type="containsBlanks" dxfId="9" priority="10">
      <formula>LEN(TRIM(AC56))=0</formula>
    </cfRule>
  </conditionalFormatting>
  <conditionalFormatting sqref="X60">
    <cfRule type="containsBlanks" dxfId="8" priority="9">
      <formula>LEN(TRIM(X60))=0</formula>
    </cfRule>
  </conditionalFormatting>
  <conditionalFormatting sqref="X11:AA11">
    <cfRule type="containsBlanks" dxfId="7" priority="8">
      <formula>LEN(TRIM(X11))=0</formula>
    </cfRule>
  </conditionalFormatting>
  <conditionalFormatting sqref="AB67:AC67">
    <cfRule type="containsBlanks" dxfId="6" priority="6">
      <formula>LEN(TRIM(AB67))=0</formula>
    </cfRule>
    <cfRule type="containsBlanks" dxfId="5" priority="7">
      <formula>LEN(TRIM(AB67))=0</formula>
    </cfRule>
  </conditionalFormatting>
  <conditionalFormatting sqref="BL4">
    <cfRule type="containsBlanks" dxfId="4" priority="5">
      <formula>LEN(TRIM(BL4))=0</formula>
    </cfRule>
  </conditionalFormatting>
  <conditionalFormatting sqref="U4 U6">
    <cfRule type="containsBlanks" dxfId="3" priority="4">
      <formula>LEN(TRIM(U4))=0</formula>
    </cfRule>
  </conditionalFormatting>
  <conditionalFormatting sqref="L67:Q71">
    <cfRule type="containsBlanks" dxfId="2" priority="3">
      <formula>LEN(TRIM(L67))=0</formula>
    </cfRule>
  </conditionalFormatting>
  <conditionalFormatting sqref="AI7:AJ7 AP7:AR7 AV7:AW7">
    <cfRule type="containsBlanks" dxfId="1" priority="2">
      <formula>LEN(TRIM(AI7))=0</formula>
    </cfRule>
  </conditionalFormatting>
  <conditionalFormatting sqref="BD4:BE4">
    <cfRule type="containsBlanks" dxfId="0" priority="1">
      <formula>LEN(TRIM(BD4))=0</formula>
    </cfRule>
  </conditionalFormatting>
  <dataValidations count="3">
    <dataValidation type="list" allowBlank="1" showInputMessage="1" showErrorMessage="1" sqref="V42:W42 AC56 AC45 BB6:BF6 Q6:W6" xr:uid="{00000000-0002-0000-0100-000000000000}">
      <formula1>$CV$2:$CV$5</formula1>
    </dataValidation>
    <dataValidation type="list" allowBlank="1" showInputMessage="1" showErrorMessage="1" sqref="L67:Q71" xr:uid="{00000000-0002-0000-0100-000001000000}">
      <formula1>$CU$64:$CU$66</formula1>
    </dataValidation>
    <dataValidation type="list" allowBlank="1" showInputMessage="1" showErrorMessage="1" sqref="AB67:AC67" xr:uid="{00000000-0002-0000-0100-000002000000}">
      <formula1>$CQ$68:$CU$68</formula1>
    </dataValidation>
  </dataValidations>
  <hyperlinks>
    <hyperlink ref="A11:C17" r:id="rId1" display="https://hasanhmt.com/%e0%a6%b8%e0%a6%82%e0%a6%9c%e0%a7%8d%e0%a6%9e%e0%a6%be%e0%a6%b8%e0%a6%ae%e0%a7%82%e0%a6%b9/22/08/2021/" xr:uid="{00000000-0004-0000-0100-000000000000}"/>
    <hyperlink ref="A18:C22" r:id="rId2" display="https://hasanhmt.com/%e0%a6%b8%e0%a6%82%e0%a6%9c%e0%a7%8d%e0%a6%9e%e0%a6%be%e0%a6%b8%e0%a6%ae%e0%a7%82%e0%a6%b9/22/08/2021/" xr:uid="{00000000-0004-0000-0100-000001000000}"/>
    <hyperlink ref="A23:C35" r:id="rId3" display="https://hasanhmt.com/%e0%a6%b2%e0%a7%87-%e0%a6%85%e0%a6%ab%e0%a6%95%e0%a7%83%e0%a6%a4-%e0%a6%b6%e0%a7%8d%e0%a6%b0%e0%a6%ae%e0%a6%bf%e0%a6%95%e0%a6%97%e0%a6%a3%e0%a7%87%e0%a6%b0-%e0%a6%95%e0%a7%8d%e0%a6%b7%e0%a6%a4/22/08/2021/" xr:uid="{00000000-0004-0000-0100-000002000000}"/>
    <hyperlink ref="D12:N12" r:id="rId4" display="ধারা ২৪(২) অনুযায়ী :" xr:uid="{00000000-0004-0000-0100-000003000000}"/>
    <hyperlink ref="D25:I26" r:id="rId5" display="ধারা ২(৫৮)" xr:uid="{00000000-0004-0000-0100-000004000000}"/>
    <hyperlink ref="D31:W31" r:id="rId6" display="ধারা ১২(৮) : কাজ বন্ধ রাখা (Stoppage of work)" xr:uid="{00000000-0004-0000-0100-000005000000}"/>
    <hyperlink ref="A36:C42" r:id="rId7" display="https://hasanhmt.com/%e0%a6%ae%e0%a7%83%e0%a6%a4%e0%a7%8d%e0%a6%af%e0%a7%81%e0%a6%9c%e0%a6%a8%e0%a6%bf%e0%a6%a4-%e0%a6%95%e0%a7%8d%e0%a6%b7%e0%a6%a4%e0%a6%bf%e0%a6%aa%e0%a7%82%e0%a6%b0%e0%a6%a3/22/08/2021/" xr:uid="{00000000-0004-0000-0100-000006000000}"/>
    <hyperlink ref="A43:C47" r:id="rId8" display="https://hasanhmt.com/%e0%a6%9b%e0%a6%be%e0%a6%81%e0%a6%9f%e0%a6%be%e0%a6%87/22/08/2021/" xr:uid="{00000000-0004-0000-0100-000007000000}"/>
    <hyperlink ref="A48:C48" r:id="rId9" display="https://hasanhmt.com/%e0%a6%9b%e0%a6%be%e0%a6%81%e0%a6%9f%e0%a6%be%e0%a6%87/22/08/2021/" xr:uid="{00000000-0004-0000-0100-000008000000}"/>
    <hyperlink ref="A49:C49" r:id="rId10" display="https://hasanhmt.com/%e0%a6%85%e0%a6%b8%e0%a6%a6%e0%a6%be%e0%a6%9a%e0%a6%b0%e0%a6%a3-%e0%a6%8f%e0%a6%ac%e0%a6%82-%e0%a6%a6%e0%a6%a3%e0%a7%8d%e0%a6%a1-%e0%a6%aa%e0%a7%8d%e0%a6%b0%e0%a6%be%e0%a6%aa%e0%a7%8d%e0%a6%a4/22/08/2021/" xr:uid="{00000000-0004-0000-0100-000009000000}"/>
    <hyperlink ref="A50:C50" r:id="rId11" display="ধারা ২৩(৪)/ক ,গ- চ , জ - ঞ " xr:uid="{00000000-0004-0000-0100-00000A000000}"/>
    <hyperlink ref="AC1" r:id="rId12" xr:uid="{00000000-0004-0000-0100-00000B000000}"/>
    <hyperlink ref="A51:C51" r:id="rId13" display="ধারা ২৩(৪) (খ) ও (ছ)" xr:uid="{00000000-0004-0000-0100-00000C000000}"/>
    <hyperlink ref="A52:C54" r:id="rId14" display="ধারা ২৬৷ (১) (ক)" xr:uid="{00000000-0004-0000-0100-00000D000000}"/>
    <hyperlink ref="A55:C58" r:id="rId15" display="ধারা ২৭৷ (১) (ক)" xr:uid="{00000000-0004-0000-0100-00000E000000}"/>
    <hyperlink ref="A59:C59" r:id="rId16" display="ধারা ২৮" xr:uid="{00000000-0004-0000-0100-00000F000000}"/>
    <hyperlink ref="D62:W62" r:id="rId17" display="১১৮। (১) অনুযায়ী" xr:uid="{00000000-0004-0000-0100-000010000000}"/>
    <hyperlink ref="A60:C64" r:id="rId18" display="https://hasanhmt.com/%e0%a7%a7%e0%a7%a7%e0%a7%af%e0%a5%a4-%e0%a6%9b%e0%a7%81%e0%a6%9f%e0%a6%bf-%e0%a6%85%e0%a6%a5%e0%a6%ac%e0%a6%be-%e0%a6%ac%e0%a6%a8%e0%a7%8d%e0%a6%a7%e0%a7%87%e0%a6%b0-%e0%a6%b8%e0%a6%ae%e0%a6%af/23/08/2021/" xr:uid="{00000000-0004-0000-0100-000011000000}"/>
    <hyperlink ref="A65:C71" r:id="rId19" display="https://hasanhmt.com/%e0%a7%a7%e0%a7%ab%e0%a7%a7%e0%a5%a4-%e0%a6%95%e0%a7%8d%e0%a6%b7%e0%a6%a4%e0%a6%bf%e0%a6%aa%e0%a7%82%e0%a6%b0%e0%a6%a3-%e0%a6%aa%e0%a6%b0%e0%a6%bf%e0%a6%ae%e0%a6%be%e0%a6%a3/25/08/2021/" xr:uid="{00000000-0004-0000-0100-000012000000}"/>
    <hyperlink ref="AF5:AG5" r:id="rId20" display="https://hasanhmt.com/%e0%a6%95%e0%a6%a4%e0%a6%bf%e0%a6%aa%e0%a7%9f-%e0%a6%95%e0%a7%8d%e0%a6%b7%e0%a7%87%e0%a6%a4%e0%a7%8d%e0%a6%b0%e0%a7%87-%e0%a6%8f%e0%a6%95-%e0%a6%ac%e0%a7%8e%e0%a6%b8%e0%a6%b0-%e0%a6%9b/22/08/2021/" xr:uid="{00000000-0004-0000-0100-000013000000}"/>
  </hyperlinks>
  <pageMargins left="0.75" right="0.25" top="0.68" bottom="1.24" header="0.3" footer="0.3"/>
  <pageSetup scale="56" orientation="landscape" r:id="rId21"/>
  <headerFooter>
    <oddFooter>&amp;C&amp;P  &amp; of &amp;N</oddFooter>
  </headerFooter>
  <rowBreaks count="2" manualBreakCount="2">
    <brk id="42" max="16383" man="1"/>
    <brk id="51" max="16383" man="1"/>
  </rowBreaks>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4:N17"/>
  <sheetViews>
    <sheetView view="pageBreakPreview" zoomScaleNormal="100" zoomScaleSheetLayoutView="100" workbookViewId="0">
      <selection activeCell="C17" sqref="C17"/>
    </sheetView>
  </sheetViews>
  <sheetFormatPr defaultRowHeight="15" x14ac:dyDescent="0.25"/>
  <sheetData>
    <row r="4" spans="1:14" ht="15.75" x14ac:dyDescent="0.25">
      <c r="A4" s="21" t="s">
        <v>93</v>
      </c>
      <c r="B4" s="22"/>
      <c r="C4" s="22"/>
      <c r="D4" s="22"/>
      <c r="E4" s="22"/>
      <c r="F4" s="23"/>
      <c r="G4" s="23"/>
      <c r="H4" s="23"/>
      <c r="I4" s="23"/>
      <c r="J4" s="23"/>
    </row>
    <row r="5" spans="1:14" ht="15.75" x14ac:dyDescent="0.25">
      <c r="A5" s="22"/>
      <c r="B5" s="22"/>
      <c r="C5" s="22"/>
      <c r="D5" s="22"/>
      <c r="E5" s="22"/>
      <c r="F5" s="22"/>
      <c r="G5" s="22"/>
      <c r="H5" s="22"/>
      <c r="I5" s="22"/>
      <c r="J5" s="22"/>
    </row>
    <row r="6" spans="1:14" ht="15.75" x14ac:dyDescent="0.25">
      <c r="A6" s="21" t="s">
        <v>85</v>
      </c>
      <c r="B6" s="22"/>
      <c r="C6" s="22"/>
      <c r="D6" s="22"/>
      <c r="E6" s="22"/>
      <c r="F6" s="22"/>
      <c r="G6" s="22"/>
      <c r="H6" s="22"/>
      <c r="I6" s="22"/>
      <c r="J6" s="22"/>
      <c r="L6" s="21"/>
      <c r="M6" s="22"/>
      <c r="N6" s="22"/>
    </row>
    <row r="7" spans="1:14" ht="15.75" x14ac:dyDescent="0.25">
      <c r="A7" s="21" t="s">
        <v>86</v>
      </c>
      <c r="B7" s="22"/>
      <c r="C7" s="22"/>
      <c r="D7" s="22"/>
      <c r="E7" s="22"/>
      <c r="F7" s="22"/>
      <c r="G7" s="22"/>
      <c r="H7" s="22"/>
      <c r="I7" s="22"/>
      <c r="J7" s="22"/>
      <c r="L7" s="22"/>
      <c r="M7" s="22"/>
      <c r="N7" s="22"/>
    </row>
    <row r="8" spans="1:14" ht="15.75" x14ac:dyDescent="0.25">
      <c r="A8" s="21" t="s">
        <v>87</v>
      </c>
      <c r="B8" s="22"/>
      <c r="C8" s="22"/>
      <c r="D8" s="22"/>
      <c r="E8" s="22"/>
      <c r="F8" s="22"/>
      <c r="G8" s="22"/>
      <c r="H8" s="22"/>
      <c r="I8" s="22"/>
      <c r="J8" s="22"/>
      <c r="L8" s="22"/>
      <c r="M8" s="22"/>
      <c r="N8" s="22"/>
    </row>
    <row r="9" spans="1:14" ht="15.75" x14ac:dyDescent="0.25">
      <c r="A9" s="21" t="s">
        <v>131</v>
      </c>
      <c r="B9" s="22"/>
      <c r="C9" s="22"/>
      <c r="D9" s="22"/>
      <c r="E9" s="22"/>
      <c r="F9" s="22"/>
      <c r="G9" s="22"/>
      <c r="H9" s="22"/>
      <c r="I9" s="22"/>
      <c r="J9" s="22"/>
      <c r="L9" s="22"/>
      <c r="M9" s="22"/>
      <c r="N9" s="22"/>
    </row>
    <row r="10" spans="1:14" ht="15.75" x14ac:dyDescent="0.25">
      <c r="A10" s="21"/>
      <c r="B10" s="22"/>
      <c r="C10" s="22"/>
      <c r="D10" s="22"/>
      <c r="E10" s="22"/>
      <c r="F10" s="22"/>
      <c r="G10" s="22"/>
      <c r="H10" s="22"/>
      <c r="I10" s="22"/>
      <c r="J10" s="22"/>
      <c r="L10" s="22"/>
      <c r="M10" s="22"/>
      <c r="N10" s="22"/>
    </row>
    <row r="11" spans="1:14" ht="15.75" x14ac:dyDescent="0.25">
      <c r="A11" s="21"/>
      <c r="B11" s="22"/>
      <c r="C11" s="22"/>
      <c r="D11" s="22"/>
      <c r="E11" s="22"/>
      <c r="F11" s="22"/>
      <c r="G11" s="22"/>
      <c r="H11" s="22"/>
      <c r="I11" s="22"/>
      <c r="J11" s="22"/>
      <c r="L11" s="22"/>
      <c r="M11" s="22"/>
      <c r="N11" s="22"/>
    </row>
    <row r="12" spans="1:14" ht="15.75" x14ac:dyDescent="0.25">
      <c r="A12" s="21"/>
      <c r="B12" s="22"/>
      <c r="C12" s="22"/>
      <c r="D12" s="22"/>
      <c r="E12" s="22"/>
      <c r="F12" s="22"/>
      <c r="G12" s="22"/>
      <c r="H12" s="22"/>
      <c r="I12" s="22"/>
      <c r="J12" s="22"/>
      <c r="L12" s="22"/>
      <c r="M12" s="22"/>
      <c r="N12" s="22"/>
    </row>
    <row r="13" spans="1:14" ht="21.75" x14ac:dyDescent="0.25">
      <c r="A13" s="65" t="s">
        <v>128</v>
      </c>
      <c r="B13" s="15"/>
      <c r="C13" s="15"/>
      <c r="D13" s="673" t="s">
        <v>130</v>
      </c>
      <c r="E13" s="674"/>
      <c r="F13" s="674"/>
      <c r="G13" s="674"/>
      <c r="H13" s="674"/>
      <c r="I13" s="674"/>
      <c r="J13" s="674"/>
      <c r="L13" s="22"/>
      <c r="M13" s="22"/>
      <c r="N13" s="22"/>
    </row>
    <row r="14" spans="1:14" ht="18.75" x14ac:dyDescent="0.3">
      <c r="A14" s="24" t="s">
        <v>88</v>
      </c>
      <c r="B14" s="22"/>
      <c r="C14" s="198" t="s">
        <v>95</v>
      </c>
      <c r="D14" s="199"/>
      <c r="E14" s="199"/>
      <c r="F14" s="199"/>
      <c r="G14" s="199"/>
      <c r="H14" s="21" t="s">
        <v>66</v>
      </c>
      <c r="I14" s="29" t="s">
        <v>67</v>
      </c>
      <c r="J14" s="30"/>
      <c r="L14" s="22"/>
      <c r="M14" s="22"/>
      <c r="N14" s="22"/>
    </row>
    <row r="15" spans="1:14" ht="15.75" x14ac:dyDescent="0.25">
      <c r="A15" s="21" t="s">
        <v>89</v>
      </c>
      <c r="B15" s="22"/>
      <c r="C15" s="22"/>
      <c r="D15" s="22"/>
      <c r="E15" s="22"/>
      <c r="F15" s="22"/>
      <c r="G15" s="22"/>
      <c r="H15" s="22"/>
      <c r="I15" s="22"/>
      <c r="J15" s="22"/>
      <c r="L15" s="22"/>
      <c r="M15" s="22"/>
      <c r="N15" s="22"/>
    </row>
    <row r="16" spans="1:14" ht="21" x14ac:dyDescent="0.25">
      <c r="A16" s="25" t="s">
        <v>90</v>
      </c>
      <c r="B16" s="26"/>
      <c r="C16" s="675" t="s">
        <v>138</v>
      </c>
      <c r="D16" s="211"/>
      <c r="E16" s="211"/>
      <c r="F16" s="211"/>
      <c r="G16" s="211"/>
      <c r="H16" s="211"/>
      <c r="I16" s="211"/>
      <c r="J16" s="211"/>
    </row>
    <row r="17" spans="1:10" ht="16.5" x14ac:dyDescent="0.3">
      <c r="A17" s="30"/>
      <c r="B17" s="30"/>
      <c r="C17" s="30"/>
      <c r="D17" s="30"/>
      <c r="E17" s="30"/>
      <c r="F17" s="30"/>
      <c r="G17" s="30"/>
      <c r="H17" s="30"/>
      <c r="I17" s="30"/>
      <c r="J17" s="30"/>
    </row>
  </sheetData>
  <sheetProtection algorithmName="SHA-512" hashValue="HlqTjGEL6qbP1c6Sm500JdpYTS/d1ZoWZJnbMXA1CcoAm45m4iIPE9DmbAbPbi9NM86vMA0Dzn9jV0wrGEfCwQ==" saltValue="EHvTVn2Lvj0hFWT+ubOu2w==" spinCount="100000" sheet="1" objects="1" scenarios="1"/>
  <mergeCells count="3">
    <mergeCell ref="D13:J13"/>
    <mergeCell ref="C14:G14"/>
    <mergeCell ref="C16:J16"/>
  </mergeCells>
  <hyperlinks>
    <hyperlink ref="D13" r:id="rId1" xr:uid="{00000000-0004-0000-0200-000000000000}"/>
    <hyperlink ref="C14" r:id="rId2" xr:uid="{00000000-0004-0000-0200-000001000000}"/>
    <hyperlink ref="C16" r:id="rId3" display="https://www.facebook.com/hasanmahmud.hasan.50" xr:uid="{00000000-0004-0000-0200-000002000000}"/>
  </hyperlinks>
  <pageMargins left="0.7" right="0.7" top="0.75" bottom="0.75" header="0.3" footer="0.3"/>
  <pageSetup scale="98" orientation="portrait" r:id="rId4"/>
  <colBreaks count="1" manualBreakCount="1">
    <brk id="10" max="1048575"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Format Information</vt:lpstr>
      <vt:lpstr>Result</vt:lpstr>
      <vt:lpstr>Introduction of Presentator</vt:lpstr>
      <vt:lpstr>'Format Information'!Print_Area</vt:lpstr>
      <vt:lpstr>'Introduction of Presentator'!Print_Area</vt:lpstr>
      <vt:lpstr>Result!Print_Area</vt:lpstr>
      <vt:lpstr>Result!Print_Titles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2023-05-20T10:42:55Z</dcterms:modified>
</cp:coreProperties>
</file>